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a9aec82dc7f57c07/5-Mathe-Chemie-Info/"/>
    </mc:Choice>
  </mc:AlternateContent>
  <xr:revisionPtr revIDLastSave="178" documentId="11_A92C2D287ED39A640A3E562D32EBBB27095D6162" xr6:coauthVersionLast="45" xr6:coauthVersionMax="45" xr10:uidLastSave="{225287B0-17F8-43FA-B87E-C58F5E79FC88}"/>
  <bookViews>
    <workbookView xWindow="-120" yWindow="-120" windowWidth="29040" windowHeight="15840" xr2:uid="{00000000-000D-0000-FFFF-FFFF00000000}"/>
  </bookViews>
  <sheets>
    <sheet name="12-MA1" sheetId="1" r:id="rId1"/>
    <sheet name="09b-Ma" sheetId="4" r:id="rId2"/>
    <sheet name="Hinweise" sheetId="7" r:id="rId3"/>
  </sheets>
  <definedNames>
    <definedName name="_xlnm.Print_Area" localSheetId="1">'09b-Ma'!$A$1:$AC$110</definedName>
    <definedName name="_xlnm.Print_Area" localSheetId="0">'12-MA1'!$A$1:$AB$110</definedName>
    <definedName name="Notentabelle">'09b-Ma'!$AA$93:$AB$109</definedName>
    <definedName name="Notentabelle1">'09b-Ma'!$AA$93:$AB$109</definedName>
    <definedName name="Notentabelle2">'09b-Ma'!$AB$93:$AC$109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44" i="4" l="1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B77" i="4" l="1"/>
  <c r="B77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43" i="1"/>
  <c r="U24" i="4" l="1"/>
  <c r="AD2" i="4" s="1"/>
  <c r="U24" i="1" l="1"/>
  <c r="AD2" i="1" s="1"/>
  <c r="X29" i="4" l="1"/>
  <c r="X29" i="1"/>
  <c r="B40" i="4"/>
  <c r="B40" i="1"/>
  <c r="AD3" i="4" l="1"/>
  <c r="AD3" i="1"/>
  <c r="AV74" i="4"/>
  <c r="AU74" i="4"/>
  <c r="AT74" i="4"/>
  <c r="AS74" i="4"/>
  <c r="AR74" i="4"/>
  <c r="AQ74" i="4"/>
  <c r="AP74" i="4"/>
  <c r="AO74" i="4"/>
  <c r="AK74" i="4"/>
  <c r="AJ74" i="4"/>
  <c r="AI74" i="4"/>
  <c r="AH74" i="4"/>
  <c r="AG74" i="4"/>
  <c r="AF74" i="4"/>
  <c r="AE74" i="4"/>
  <c r="AD74" i="4"/>
  <c r="C74" i="4"/>
  <c r="C109" i="4" s="1"/>
  <c r="B74" i="4"/>
  <c r="B109" i="4" s="1"/>
  <c r="AV73" i="4"/>
  <c r="AU73" i="4"/>
  <c r="AT73" i="4"/>
  <c r="AS73" i="4"/>
  <c r="AR73" i="4"/>
  <c r="AQ73" i="4"/>
  <c r="AP73" i="4"/>
  <c r="AO73" i="4"/>
  <c r="AK73" i="4"/>
  <c r="AJ73" i="4"/>
  <c r="AI73" i="4"/>
  <c r="AH73" i="4"/>
  <c r="AG73" i="4"/>
  <c r="AF73" i="4"/>
  <c r="AE73" i="4"/>
  <c r="AD73" i="4"/>
  <c r="C73" i="4"/>
  <c r="C108" i="4" s="1"/>
  <c r="B73" i="4"/>
  <c r="B108" i="4" s="1"/>
  <c r="AV72" i="4"/>
  <c r="AU72" i="4"/>
  <c r="AT72" i="4"/>
  <c r="AS72" i="4"/>
  <c r="AR72" i="4"/>
  <c r="AQ72" i="4"/>
  <c r="AP72" i="4"/>
  <c r="AO72" i="4"/>
  <c r="AK72" i="4"/>
  <c r="AJ72" i="4"/>
  <c r="AI72" i="4"/>
  <c r="AH72" i="4"/>
  <c r="AG72" i="4"/>
  <c r="AF72" i="4"/>
  <c r="AE72" i="4"/>
  <c r="AD72" i="4"/>
  <c r="C72" i="4"/>
  <c r="C107" i="4" s="1"/>
  <c r="B72" i="4"/>
  <c r="B107" i="4" s="1"/>
  <c r="AV71" i="4"/>
  <c r="AU71" i="4"/>
  <c r="AT71" i="4"/>
  <c r="AS71" i="4"/>
  <c r="AR71" i="4"/>
  <c r="AQ71" i="4"/>
  <c r="AP71" i="4"/>
  <c r="AO71" i="4"/>
  <c r="AK71" i="4"/>
  <c r="AJ71" i="4"/>
  <c r="AI71" i="4"/>
  <c r="AH71" i="4"/>
  <c r="AG71" i="4"/>
  <c r="AF71" i="4"/>
  <c r="AE71" i="4"/>
  <c r="AD71" i="4"/>
  <c r="C71" i="4"/>
  <c r="C106" i="4" s="1"/>
  <c r="B71" i="4"/>
  <c r="B106" i="4" s="1"/>
  <c r="AV70" i="4"/>
  <c r="AU70" i="4"/>
  <c r="AT70" i="4"/>
  <c r="AS70" i="4"/>
  <c r="AR70" i="4"/>
  <c r="AQ70" i="4"/>
  <c r="AP70" i="4"/>
  <c r="AO70" i="4"/>
  <c r="AK70" i="4"/>
  <c r="AJ70" i="4"/>
  <c r="AI70" i="4"/>
  <c r="AH70" i="4"/>
  <c r="AG70" i="4"/>
  <c r="AF70" i="4"/>
  <c r="AE70" i="4"/>
  <c r="AD70" i="4"/>
  <c r="C70" i="4"/>
  <c r="C105" i="4" s="1"/>
  <c r="B70" i="4"/>
  <c r="B105" i="4" s="1"/>
  <c r="AV69" i="4"/>
  <c r="AU69" i="4"/>
  <c r="AT69" i="4"/>
  <c r="AS69" i="4"/>
  <c r="AR69" i="4"/>
  <c r="AQ69" i="4"/>
  <c r="AP69" i="4"/>
  <c r="AO69" i="4"/>
  <c r="AK69" i="4"/>
  <c r="AJ69" i="4"/>
  <c r="AI69" i="4"/>
  <c r="AH69" i="4"/>
  <c r="AG69" i="4"/>
  <c r="AF69" i="4"/>
  <c r="AE69" i="4"/>
  <c r="AD69" i="4"/>
  <c r="C69" i="4"/>
  <c r="C104" i="4" s="1"/>
  <c r="B69" i="4"/>
  <c r="B104" i="4" s="1"/>
  <c r="AV68" i="4"/>
  <c r="AU68" i="4"/>
  <c r="AT68" i="4"/>
  <c r="AS68" i="4"/>
  <c r="AR68" i="4"/>
  <c r="AQ68" i="4"/>
  <c r="AP68" i="4"/>
  <c r="AO68" i="4"/>
  <c r="AK68" i="4"/>
  <c r="AJ68" i="4"/>
  <c r="AI68" i="4"/>
  <c r="AH68" i="4"/>
  <c r="AG68" i="4"/>
  <c r="AF68" i="4"/>
  <c r="AE68" i="4"/>
  <c r="AD68" i="4"/>
  <c r="C68" i="4"/>
  <c r="C103" i="4" s="1"/>
  <c r="B68" i="4"/>
  <c r="B103" i="4" s="1"/>
  <c r="AV67" i="4"/>
  <c r="AU67" i="4"/>
  <c r="AT67" i="4"/>
  <c r="AS67" i="4"/>
  <c r="AR67" i="4"/>
  <c r="AQ67" i="4"/>
  <c r="AP67" i="4"/>
  <c r="AO67" i="4"/>
  <c r="AK67" i="4"/>
  <c r="AJ67" i="4"/>
  <c r="AI67" i="4"/>
  <c r="AH67" i="4"/>
  <c r="AG67" i="4"/>
  <c r="AF67" i="4"/>
  <c r="AE67" i="4"/>
  <c r="AD67" i="4"/>
  <c r="C67" i="4"/>
  <c r="C102" i="4" s="1"/>
  <c r="B67" i="4"/>
  <c r="B102" i="4" s="1"/>
  <c r="AV66" i="4"/>
  <c r="AU66" i="4"/>
  <c r="AT66" i="4"/>
  <c r="AS66" i="4"/>
  <c r="AR66" i="4"/>
  <c r="AQ66" i="4"/>
  <c r="AP66" i="4"/>
  <c r="AO66" i="4"/>
  <c r="AK66" i="4"/>
  <c r="AJ66" i="4"/>
  <c r="AI66" i="4"/>
  <c r="AH66" i="4"/>
  <c r="AG66" i="4"/>
  <c r="AF66" i="4"/>
  <c r="AE66" i="4"/>
  <c r="AD66" i="4"/>
  <c r="C66" i="4"/>
  <c r="C101" i="4" s="1"/>
  <c r="B66" i="4"/>
  <c r="B101" i="4" s="1"/>
  <c r="AV65" i="4"/>
  <c r="AU65" i="4"/>
  <c r="AT65" i="4"/>
  <c r="AS65" i="4"/>
  <c r="AR65" i="4"/>
  <c r="AQ65" i="4"/>
  <c r="AP65" i="4"/>
  <c r="AO65" i="4"/>
  <c r="AK65" i="4"/>
  <c r="AJ65" i="4"/>
  <c r="AI65" i="4"/>
  <c r="AH65" i="4"/>
  <c r="AG65" i="4"/>
  <c r="AF65" i="4"/>
  <c r="AE65" i="4"/>
  <c r="AD65" i="4"/>
  <c r="C65" i="4"/>
  <c r="C100" i="4" s="1"/>
  <c r="B65" i="4"/>
  <c r="B100" i="4" s="1"/>
  <c r="AV64" i="4"/>
  <c r="AU64" i="4"/>
  <c r="AT64" i="4"/>
  <c r="AS64" i="4"/>
  <c r="AR64" i="4"/>
  <c r="AQ64" i="4"/>
  <c r="AP64" i="4"/>
  <c r="AO64" i="4"/>
  <c r="AK64" i="4"/>
  <c r="AJ64" i="4"/>
  <c r="AI64" i="4"/>
  <c r="AH64" i="4"/>
  <c r="AG64" i="4"/>
  <c r="AF64" i="4"/>
  <c r="AE64" i="4"/>
  <c r="AD64" i="4"/>
  <c r="C64" i="4"/>
  <c r="C99" i="4" s="1"/>
  <c r="B64" i="4"/>
  <c r="B99" i="4" s="1"/>
  <c r="AV63" i="4"/>
  <c r="AU63" i="4"/>
  <c r="AT63" i="4"/>
  <c r="AS63" i="4"/>
  <c r="AR63" i="4"/>
  <c r="AQ63" i="4"/>
  <c r="AP63" i="4"/>
  <c r="AO63" i="4"/>
  <c r="AK63" i="4"/>
  <c r="AJ63" i="4"/>
  <c r="AI63" i="4"/>
  <c r="AH63" i="4"/>
  <c r="AG63" i="4"/>
  <c r="AF63" i="4"/>
  <c r="AE63" i="4"/>
  <c r="AD63" i="4"/>
  <c r="C63" i="4"/>
  <c r="C98" i="4" s="1"/>
  <c r="B63" i="4"/>
  <c r="B98" i="4" s="1"/>
  <c r="AV62" i="4"/>
  <c r="AU62" i="4"/>
  <c r="AT62" i="4"/>
  <c r="AS62" i="4"/>
  <c r="AR62" i="4"/>
  <c r="AQ62" i="4"/>
  <c r="AP62" i="4"/>
  <c r="AO62" i="4"/>
  <c r="AK62" i="4"/>
  <c r="AJ62" i="4"/>
  <c r="AI62" i="4"/>
  <c r="AH62" i="4"/>
  <c r="AG62" i="4"/>
  <c r="AF62" i="4"/>
  <c r="AE62" i="4"/>
  <c r="AD62" i="4"/>
  <c r="C62" i="4"/>
  <c r="C97" i="4" s="1"/>
  <c r="B62" i="4"/>
  <c r="B97" i="4" s="1"/>
  <c r="AV61" i="4"/>
  <c r="AU61" i="4"/>
  <c r="AT61" i="4"/>
  <c r="AS61" i="4"/>
  <c r="AR61" i="4"/>
  <c r="AQ61" i="4"/>
  <c r="AP61" i="4"/>
  <c r="AO61" i="4"/>
  <c r="AK61" i="4"/>
  <c r="AJ61" i="4"/>
  <c r="AI61" i="4"/>
  <c r="AH61" i="4"/>
  <c r="AG61" i="4"/>
  <c r="AF61" i="4"/>
  <c r="AE61" i="4"/>
  <c r="AD61" i="4"/>
  <c r="C61" i="4"/>
  <c r="C96" i="4" s="1"/>
  <c r="B61" i="4"/>
  <c r="B96" i="4" s="1"/>
  <c r="AV60" i="4"/>
  <c r="AU60" i="4"/>
  <c r="AT60" i="4"/>
  <c r="AS60" i="4"/>
  <c r="AR60" i="4"/>
  <c r="AQ60" i="4"/>
  <c r="AP60" i="4"/>
  <c r="AO60" i="4"/>
  <c r="AK60" i="4"/>
  <c r="AJ60" i="4"/>
  <c r="AI60" i="4"/>
  <c r="AH60" i="4"/>
  <c r="AG60" i="4"/>
  <c r="AF60" i="4"/>
  <c r="AE60" i="4"/>
  <c r="AD60" i="4"/>
  <c r="C60" i="4"/>
  <c r="C95" i="4" s="1"/>
  <c r="B60" i="4"/>
  <c r="B95" i="4" s="1"/>
  <c r="AV59" i="4"/>
  <c r="AU59" i="4"/>
  <c r="AT59" i="4"/>
  <c r="AS59" i="4"/>
  <c r="AR59" i="4"/>
  <c r="AQ59" i="4"/>
  <c r="AP59" i="4"/>
  <c r="AO59" i="4"/>
  <c r="AK59" i="4"/>
  <c r="AJ59" i="4"/>
  <c r="AI59" i="4"/>
  <c r="AH59" i="4"/>
  <c r="AG59" i="4"/>
  <c r="AF59" i="4"/>
  <c r="AE59" i="4"/>
  <c r="AD59" i="4"/>
  <c r="C59" i="4"/>
  <c r="C94" i="4" s="1"/>
  <c r="B59" i="4"/>
  <c r="B94" i="4" s="1"/>
  <c r="AV58" i="4"/>
  <c r="AU58" i="4"/>
  <c r="AT58" i="4"/>
  <c r="AS58" i="4"/>
  <c r="AR58" i="4"/>
  <c r="AQ58" i="4"/>
  <c r="AP58" i="4"/>
  <c r="AO58" i="4"/>
  <c r="AK58" i="4"/>
  <c r="AJ58" i="4"/>
  <c r="AI58" i="4"/>
  <c r="AH58" i="4"/>
  <c r="AG58" i="4"/>
  <c r="AF58" i="4"/>
  <c r="AE58" i="4"/>
  <c r="AD58" i="4"/>
  <c r="C58" i="4"/>
  <c r="C93" i="4" s="1"/>
  <c r="B58" i="4"/>
  <c r="B93" i="4" s="1"/>
  <c r="AV57" i="4"/>
  <c r="AU57" i="4"/>
  <c r="AT57" i="4"/>
  <c r="AS57" i="4"/>
  <c r="AR57" i="4"/>
  <c r="AQ57" i="4"/>
  <c r="AP57" i="4"/>
  <c r="AO57" i="4"/>
  <c r="AK57" i="4"/>
  <c r="AJ57" i="4"/>
  <c r="AI57" i="4"/>
  <c r="AH57" i="4"/>
  <c r="AG57" i="4"/>
  <c r="AF57" i="4"/>
  <c r="AE57" i="4"/>
  <c r="AD57" i="4"/>
  <c r="C57" i="4"/>
  <c r="C92" i="4" s="1"/>
  <c r="B57" i="4"/>
  <c r="B92" i="4" s="1"/>
  <c r="AV56" i="4"/>
  <c r="AU56" i="4"/>
  <c r="AT56" i="4"/>
  <c r="AS56" i="4"/>
  <c r="AR56" i="4"/>
  <c r="AQ56" i="4"/>
  <c r="AP56" i="4"/>
  <c r="AO56" i="4"/>
  <c r="AK56" i="4"/>
  <c r="AJ56" i="4"/>
  <c r="AI56" i="4"/>
  <c r="AH56" i="4"/>
  <c r="AG56" i="4"/>
  <c r="AF56" i="4"/>
  <c r="AE56" i="4"/>
  <c r="AD56" i="4"/>
  <c r="C56" i="4"/>
  <c r="C91" i="4" s="1"/>
  <c r="B56" i="4"/>
  <c r="B91" i="4" s="1"/>
  <c r="AV55" i="4"/>
  <c r="AU55" i="4"/>
  <c r="AT55" i="4"/>
  <c r="AS55" i="4"/>
  <c r="AR55" i="4"/>
  <c r="AQ55" i="4"/>
  <c r="AP55" i="4"/>
  <c r="AO55" i="4"/>
  <c r="AK55" i="4"/>
  <c r="AJ55" i="4"/>
  <c r="AI55" i="4"/>
  <c r="AH55" i="4"/>
  <c r="AG55" i="4"/>
  <c r="AF55" i="4"/>
  <c r="AE55" i="4"/>
  <c r="AD55" i="4"/>
  <c r="C55" i="4"/>
  <c r="C90" i="4" s="1"/>
  <c r="B55" i="4"/>
  <c r="B90" i="4" s="1"/>
  <c r="AV54" i="4"/>
  <c r="AU54" i="4"/>
  <c r="AT54" i="4"/>
  <c r="AS54" i="4"/>
  <c r="AR54" i="4"/>
  <c r="AQ54" i="4"/>
  <c r="AP54" i="4"/>
  <c r="AO54" i="4"/>
  <c r="AK54" i="4"/>
  <c r="AJ54" i="4"/>
  <c r="AI54" i="4"/>
  <c r="AH54" i="4"/>
  <c r="AG54" i="4"/>
  <c r="AF54" i="4"/>
  <c r="AE54" i="4"/>
  <c r="AD54" i="4"/>
  <c r="C54" i="4"/>
  <c r="C89" i="4" s="1"/>
  <c r="B54" i="4"/>
  <c r="B89" i="4" s="1"/>
  <c r="AV53" i="4"/>
  <c r="AU53" i="4"/>
  <c r="AT53" i="4"/>
  <c r="AS53" i="4"/>
  <c r="AR53" i="4"/>
  <c r="AQ53" i="4"/>
  <c r="AP53" i="4"/>
  <c r="AO53" i="4"/>
  <c r="AK53" i="4"/>
  <c r="AJ53" i="4"/>
  <c r="AI53" i="4"/>
  <c r="AH53" i="4"/>
  <c r="AG53" i="4"/>
  <c r="AF53" i="4"/>
  <c r="AE53" i="4"/>
  <c r="AD53" i="4"/>
  <c r="C53" i="4"/>
  <c r="C88" i="4" s="1"/>
  <c r="B53" i="4"/>
  <c r="B88" i="4" s="1"/>
  <c r="AV52" i="4"/>
  <c r="AU52" i="4"/>
  <c r="AT52" i="4"/>
  <c r="AS52" i="4"/>
  <c r="AR52" i="4"/>
  <c r="AQ52" i="4"/>
  <c r="AP52" i="4"/>
  <c r="AO52" i="4"/>
  <c r="AK52" i="4"/>
  <c r="AJ52" i="4"/>
  <c r="AI52" i="4"/>
  <c r="AH52" i="4"/>
  <c r="AG52" i="4"/>
  <c r="AF52" i="4"/>
  <c r="AE52" i="4"/>
  <c r="AD52" i="4"/>
  <c r="C52" i="4"/>
  <c r="C87" i="4" s="1"/>
  <c r="B52" i="4"/>
  <c r="B87" i="4" s="1"/>
  <c r="AV51" i="4"/>
  <c r="AU51" i="4"/>
  <c r="AT51" i="4"/>
  <c r="AS51" i="4"/>
  <c r="AR51" i="4"/>
  <c r="AQ51" i="4"/>
  <c r="AP51" i="4"/>
  <c r="AO51" i="4"/>
  <c r="AK51" i="4"/>
  <c r="AJ51" i="4"/>
  <c r="AI51" i="4"/>
  <c r="AH51" i="4"/>
  <c r="AG51" i="4"/>
  <c r="AF51" i="4"/>
  <c r="AE51" i="4"/>
  <c r="AD51" i="4"/>
  <c r="C51" i="4"/>
  <c r="C86" i="4" s="1"/>
  <c r="B51" i="4"/>
  <c r="B86" i="4" s="1"/>
  <c r="AV50" i="4"/>
  <c r="AU50" i="4"/>
  <c r="AT50" i="4"/>
  <c r="AS50" i="4"/>
  <c r="AR50" i="4"/>
  <c r="AQ50" i="4"/>
  <c r="AP50" i="4"/>
  <c r="AO50" i="4"/>
  <c r="AK50" i="4"/>
  <c r="AJ50" i="4"/>
  <c r="AI50" i="4"/>
  <c r="AH50" i="4"/>
  <c r="AG50" i="4"/>
  <c r="AF50" i="4"/>
  <c r="AE50" i="4"/>
  <c r="AD50" i="4"/>
  <c r="C50" i="4"/>
  <c r="C85" i="4" s="1"/>
  <c r="B50" i="4"/>
  <c r="B85" i="4" s="1"/>
  <c r="AV49" i="4"/>
  <c r="AU49" i="4"/>
  <c r="AT49" i="4"/>
  <c r="AS49" i="4"/>
  <c r="AR49" i="4"/>
  <c r="AQ49" i="4"/>
  <c r="AP49" i="4"/>
  <c r="AO49" i="4"/>
  <c r="AK49" i="4"/>
  <c r="AJ49" i="4"/>
  <c r="AI49" i="4"/>
  <c r="AH49" i="4"/>
  <c r="AG49" i="4"/>
  <c r="AF49" i="4"/>
  <c r="AE49" i="4"/>
  <c r="AD49" i="4"/>
  <c r="C49" i="4"/>
  <c r="C84" i="4" s="1"/>
  <c r="B49" i="4"/>
  <c r="B84" i="4" s="1"/>
  <c r="AV48" i="4"/>
  <c r="AU48" i="4"/>
  <c r="AT48" i="4"/>
  <c r="AS48" i="4"/>
  <c r="AR48" i="4"/>
  <c r="AQ48" i="4"/>
  <c r="AP48" i="4"/>
  <c r="AO48" i="4"/>
  <c r="AK48" i="4"/>
  <c r="AJ48" i="4"/>
  <c r="AI48" i="4"/>
  <c r="AH48" i="4"/>
  <c r="AG48" i="4"/>
  <c r="AF48" i="4"/>
  <c r="AE48" i="4"/>
  <c r="AD48" i="4"/>
  <c r="C48" i="4"/>
  <c r="C83" i="4" s="1"/>
  <c r="B48" i="4"/>
  <c r="B83" i="4" s="1"/>
  <c r="AV47" i="4"/>
  <c r="AU47" i="4"/>
  <c r="AT47" i="4"/>
  <c r="AS47" i="4"/>
  <c r="AR47" i="4"/>
  <c r="AQ47" i="4"/>
  <c r="AP47" i="4"/>
  <c r="AO47" i="4"/>
  <c r="AK47" i="4"/>
  <c r="AJ47" i="4"/>
  <c r="AI47" i="4"/>
  <c r="AH47" i="4"/>
  <c r="AG47" i="4"/>
  <c r="AF47" i="4"/>
  <c r="AE47" i="4"/>
  <c r="AD47" i="4"/>
  <c r="C47" i="4"/>
  <c r="C82" i="4" s="1"/>
  <c r="B47" i="4"/>
  <c r="B82" i="4" s="1"/>
  <c r="AV46" i="4"/>
  <c r="AU46" i="4"/>
  <c r="AT46" i="4"/>
  <c r="AS46" i="4"/>
  <c r="AR46" i="4"/>
  <c r="AQ46" i="4"/>
  <c r="AP46" i="4"/>
  <c r="AO46" i="4"/>
  <c r="AK46" i="4"/>
  <c r="AJ46" i="4"/>
  <c r="AI46" i="4"/>
  <c r="AH46" i="4"/>
  <c r="AG46" i="4"/>
  <c r="AF46" i="4"/>
  <c r="AE46" i="4"/>
  <c r="AD46" i="4"/>
  <c r="C46" i="4"/>
  <c r="C81" i="4" s="1"/>
  <c r="B46" i="4"/>
  <c r="B81" i="4" s="1"/>
  <c r="AV45" i="4"/>
  <c r="AU45" i="4"/>
  <c r="AT45" i="4"/>
  <c r="AS45" i="4"/>
  <c r="AR45" i="4"/>
  <c r="AQ45" i="4"/>
  <c r="AP45" i="4"/>
  <c r="AO45" i="4"/>
  <c r="AK45" i="4"/>
  <c r="AJ45" i="4"/>
  <c r="AI45" i="4"/>
  <c r="AH45" i="4"/>
  <c r="AG45" i="4"/>
  <c r="AF45" i="4"/>
  <c r="AE45" i="4"/>
  <c r="AD45" i="4"/>
  <c r="C45" i="4"/>
  <c r="C80" i="4" s="1"/>
  <c r="B45" i="4"/>
  <c r="B80" i="4" s="1"/>
  <c r="AV44" i="4"/>
  <c r="AU44" i="4"/>
  <c r="AT44" i="4"/>
  <c r="AS44" i="4"/>
  <c r="AR44" i="4"/>
  <c r="AQ44" i="4"/>
  <c r="AP44" i="4"/>
  <c r="AO44" i="4"/>
  <c r="AK44" i="4"/>
  <c r="AJ44" i="4"/>
  <c r="AI44" i="4"/>
  <c r="AH44" i="4"/>
  <c r="AG44" i="4"/>
  <c r="AF44" i="4"/>
  <c r="AE44" i="4"/>
  <c r="AD44" i="4"/>
  <c r="C44" i="4"/>
  <c r="C79" i="4" s="1"/>
  <c r="B44" i="4"/>
  <c r="B79" i="4" s="1"/>
  <c r="AV43" i="4"/>
  <c r="AU43" i="4"/>
  <c r="AT43" i="4"/>
  <c r="AS43" i="4"/>
  <c r="AR43" i="4"/>
  <c r="AQ43" i="4"/>
  <c r="AP43" i="4"/>
  <c r="AO43" i="4"/>
  <c r="AK43" i="4"/>
  <c r="AJ43" i="4"/>
  <c r="AI43" i="4"/>
  <c r="AH43" i="4"/>
  <c r="AG43" i="4"/>
  <c r="AF43" i="4"/>
  <c r="AE43" i="4"/>
  <c r="AD43" i="4"/>
  <c r="C43" i="4"/>
  <c r="C78" i="4" s="1"/>
  <c r="B43" i="4"/>
  <c r="B78" i="4" s="1"/>
  <c r="AX42" i="4"/>
  <c r="AW42" i="4"/>
  <c r="AV42" i="4"/>
  <c r="AU42" i="4"/>
  <c r="AT42" i="4"/>
  <c r="AS42" i="4"/>
  <c r="AR42" i="4"/>
  <c r="AQ42" i="4"/>
  <c r="AM42" i="4"/>
  <c r="AL42" i="4"/>
  <c r="AK42" i="4"/>
  <c r="AJ42" i="4"/>
  <c r="AI42" i="4"/>
  <c r="AH42" i="4"/>
  <c r="AG42" i="4"/>
  <c r="AF42" i="4"/>
  <c r="AK40" i="4"/>
  <c r="AJ40" i="4"/>
  <c r="AI40" i="4"/>
  <c r="AH40" i="4"/>
  <c r="AG40" i="4"/>
  <c r="AF40" i="4"/>
  <c r="AE40" i="4"/>
  <c r="AD40" i="4"/>
  <c r="E37" i="4"/>
  <c r="AD37" i="4" s="1"/>
  <c r="E36" i="4"/>
  <c r="AD36" i="4" s="1"/>
  <c r="E35" i="4"/>
  <c r="AD35" i="4" s="1"/>
  <c r="E34" i="4"/>
  <c r="AD34" i="4" s="1"/>
  <c r="E33" i="4"/>
  <c r="AD33" i="4" s="1"/>
  <c r="E32" i="4"/>
  <c r="AD32" i="4" s="1"/>
  <c r="E31" i="4"/>
  <c r="AD31" i="4" s="1"/>
  <c r="E30" i="4"/>
  <c r="AD30" i="4" s="1"/>
  <c r="E29" i="4"/>
  <c r="AD29" i="4" s="1"/>
  <c r="E28" i="4"/>
  <c r="AD28" i="4" s="1"/>
  <c r="E27" i="4"/>
  <c r="AD27" i="4" s="1"/>
  <c r="E26" i="4"/>
  <c r="AD26" i="4" s="1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S6" i="4"/>
  <c r="E6" i="4"/>
  <c r="E6" i="1"/>
  <c r="W44" i="1"/>
  <c r="W45" i="1"/>
  <c r="Y45" i="1" s="1"/>
  <c r="W46" i="1"/>
  <c r="W47" i="1"/>
  <c r="Y47" i="1" s="1"/>
  <c r="W48" i="1"/>
  <c r="W49" i="1"/>
  <c r="Y49" i="1" s="1"/>
  <c r="W50" i="1"/>
  <c r="W51" i="1"/>
  <c r="Y51" i="1" s="1"/>
  <c r="W52" i="1"/>
  <c r="W53" i="1"/>
  <c r="Y53" i="1" s="1"/>
  <c r="W54" i="1"/>
  <c r="W55" i="1"/>
  <c r="Y55" i="1" s="1"/>
  <c r="W56" i="1"/>
  <c r="W57" i="1"/>
  <c r="Y57" i="1" s="1"/>
  <c r="W58" i="1"/>
  <c r="W59" i="1"/>
  <c r="Y59" i="1" s="1"/>
  <c r="W60" i="1"/>
  <c r="W61" i="1"/>
  <c r="Y61" i="1" s="1"/>
  <c r="W62" i="1"/>
  <c r="W63" i="1"/>
  <c r="Y63" i="1" s="1"/>
  <c r="W64" i="1"/>
  <c r="W65" i="1"/>
  <c r="Y65" i="1" s="1"/>
  <c r="W66" i="1"/>
  <c r="W67" i="1"/>
  <c r="Y67" i="1" s="1"/>
  <c r="W68" i="1"/>
  <c r="W69" i="1"/>
  <c r="Y69" i="1" s="1"/>
  <c r="W70" i="1"/>
  <c r="W71" i="1"/>
  <c r="Y71" i="1" s="1"/>
  <c r="W72" i="1"/>
  <c r="W73" i="1"/>
  <c r="Y73" i="1" s="1"/>
  <c r="W74" i="1"/>
  <c r="W43" i="1"/>
  <c r="Y43" i="1" s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43" i="1"/>
  <c r="E17" i="1"/>
  <c r="E18" i="1"/>
  <c r="E19" i="1"/>
  <c r="E20" i="1"/>
  <c r="E21" i="1"/>
  <c r="E22" i="1"/>
  <c r="E23" i="1"/>
  <c r="E24" i="1"/>
  <c r="E25" i="1"/>
  <c r="D25" i="1" s="1"/>
  <c r="E26" i="1"/>
  <c r="D26" i="1" s="1"/>
  <c r="E27" i="1"/>
  <c r="D27" i="1" s="1"/>
  <c r="E28" i="1"/>
  <c r="D28" i="1" s="1"/>
  <c r="E29" i="1"/>
  <c r="D29" i="1" s="1"/>
  <c r="E30" i="1"/>
  <c r="D30" i="1" s="1"/>
  <c r="E31" i="1"/>
  <c r="D31" i="1" s="1"/>
  <c r="E32" i="1"/>
  <c r="D32" i="1" s="1"/>
  <c r="E33" i="1"/>
  <c r="D33" i="1" s="1"/>
  <c r="E34" i="1"/>
  <c r="D34" i="1" s="1"/>
  <c r="E35" i="1"/>
  <c r="D35" i="1" s="1"/>
  <c r="E36" i="1"/>
  <c r="D36" i="1" s="1"/>
  <c r="E37" i="1"/>
  <c r="D37" i="1" s="1"/>
  <c r="E12" i="1"/>
  <c r="E13" i="1"/>
  <c r="N46" i="1"/>
  <c r="N48" i="1"/>
  <c r="N50" i="1"/>
  <c r="N52" i="1"/>
  <c r="N54" i="1"/>
  <c r="N56" i="1"/>
  <c r="N58" i="1"/>
  <c r="N60" i="1"/>
  <c r="C44" i="1"/>
  <c r="C79" i="1" s="1"/>
  <c r="C45" i="1"/>
  <c r="C80" i="1" s="1"/>
  <c r="C46" i="1"/>
  <c r="C81" i="1" s="1"/>
  <c r="C47" i="1"/>
  <c r="C82" i="1" s="1"/>
  <c r="C48" i="1"/>
  <c r="C83" i="1" s="1"/>
  <c r="C49" i="1"/>
  <c r="C84" i="1" s="1"/>
  <c r="C50" i="1"/>
  <c r="C85" i="1" s="1"/>
  <c r="C51" i="1"/>
  <c r="C86" i="1" s="1"/>
  <c r="C52" i="1"/>
  <c r="C87" i="1" s="1"/>
  <c r="C53" i="1"/>
  <c r="C88" i="1" s="1"/>
  <c r="C54" i="1"/>
  <c r="C89" i="1" s="1"/>
  <c r="C55" i="1"/>
  <c r="C90" i="1" s="1"/>
  <c r="C56" i="1"/>
  <c r="C91" i="1" s="1"/>
  <c r="C57" i="1"/>
  <c r="C92" i="1" s="1"/>
  <c r="C58" i="1"/>
  <c r="C93" i="1" s="1"/>
  <c r="C59" i="1"/>
  <c r="C94" i="1" s="1"/>
  <c r="C60" i="1"/>
  <c r="C95" i="1" s="1"/>
  <c r="C61" i="1"/>
  <c r="C96" i="1" s="1"/>
  <c r="C62" i="1"/>
  <c r="C97" i="1" s="1"/>
  <c r="C63" i="1"/>
  <c r="C98" i="1" s="1"/>
  <c r="C64" i="1"/>
  <c r="C99" i="1" s="1"/>
  <c r="C65" i="1"/>
  <c r="C100" i="1" s="1"/>
  <c r="C66" i="1"/>
  <c r="C101" i="1" s="1"/>
  <c r="C67" i="1"/>
  <c r="C102" i="1" s="1"/>
  <c r="C68" i="1"/>
  <c r="C103" i="1" s="1"/>
  <c r="C69" i="1"/>
  <c r="C104" i="1" s="1"/>
  <c r="C70" i="1"/>
  <c r="C105" i="1" s="1"/>
  <c r="C71" i="1"/>
  <c r="C106" i="1" s="1"/>
  <c r="C72" i="1"/>
  <c r="C107" i="1" s="1"/>
  <c r="C73" i="1"/>
  <c r="C108" i="1" s="1"/>
  <c r="C74" i="1"/>
  <c r="C109" i="1" s="1"/>
  <c r="C43" i="1"/>
  <c r="C78" i="1" s="1"/>
  <c r="B44" i="1"/>
  <c r="B79" i="1" s="1"/>
  <c r="B45" i="1"/>
  <c r="B80" i="1" s="1"/>
  <c r="B46" i="1"/>
  <c r="B81" i="1" s="1"/>
  <c r="B47" i="1"/>
  <c r="B82" i="1" s="1"/>
  <c r="B48" i="1"/>
  <c r="B83" i="1" s="1"/>
  <c r="B49" i="1"/>
  <c r="B84" i="1" s="1"/>
  <c r="B50" i="1"/>
  <c r="B85" i="1" s="1"/>
  <c r="B51" i="1"/>
  <c r="B86" i="1" s="1"/>
  <c r="B52" i="1"/>
  <c r="B87" i="1" s="1"/>
  <c r="B53" i="1"/>
  <c r="B88" i="1" s="1"/>
  <c r="B54" i="1"/>
  <c r="B89" i="1" s="1"/>
  <c r="B55" i="1"/>
  <c r="B90" i="1" s="1"/>
  <c r="B56" i="1"/>
  <c r="B91" i="1" s="1"/>
  <c r="B57" i="1"/>
  <c r="B92" i="1" s="1"/>
  <c r="B58" i="1"/>
  <c r="B93" i="1" s="1"/>
  <c r="B59" i="1"/>
  <c r="B94" i="1" s="1"/>
  <c r="B60" i="1"/>
  <c r="B95" i="1" s="1"/>
  <c r="B61" i="1"/>
  <c r="B96" i="1" s="1"/>
  <c r="B62" i="1"/>
  <c r="B97" i="1" s="1"/>
  <c r="B63" i="1"/>
  <c r="B98" i="1" s="1"/>
  <c r="B64" i="1"/>
  <c r="B99" i="1" s="1"/>
  <c r="B65" i="1"/>
  <c r="B100" i="1" s="1"/>
  <c r="B66" i="1"/>
  <c r="B101" i="1" s="1"/>
  <c r="B67" i="1"/>
  <c r="B102" i="1" s="1"/>
  <c r="B68" i="1"/>
  <c r="B103" i="1" s="1"/>
  <c r="B69" i="1"/>
  <c r="B104" i="1" s="1"/>
  <c r="B70" i="1"/>
  <c r="B105" i="1" s="1"/>
  <c r="B71" i="1"/>
  <c r="B106" i="1" s="1"/>
  <c r="B72" i="1"/>
  <c r="B107" i="1" s="1"/>
  <c r="B73" i="1"/>
  <c r="B108" i="1" s="1"/>
  <c r="B74" i="1"/>
  <c r="B109" i="1" s="1"/>
  <c r="B43" i="1"/>
  <c r="B78" i="1" s="1"/>
  <c r="E14" i="1"/>
  <c r="E15" i="1"/>
  <c r="E16" i="1"/>
  <c r="S6" i="1"/>
  <c r="N59" i="1" l="1"/>
  <c r="N57" i="1"/>
  <c r="N55" i="1"/>
  <c r="N53" i="1"/>
  <c r="N51" i="1"/>
  <c r="N49" i="1"/>
  <c r="N47" i="1"/>
  <c r="Y74" i="1"/>
  <c r="Y72" i="1"/>
  <c r="Y70" i="1"/>
  <c r="Y68" i="1"/>
  <c r="Y66" i="1"/>
  <c r="Y64" i="1"/>
  <c r="Y62" i="1"/>
  <c r="Y60" i="1"/>
  <c r="Y58" i="1"/>
  <c r="Y56" i="1"/>
  <c r="Y54" i="1"/>
  <c r="Y52" i="1"/>
  <c r="Y50" i="1"/>
  <c r="Y48" i="1"/>
  <c r="Y46" i="1"/>
  <c r="Y44" i="1"/>
  <c r="AD25" i="4"/>
  <c r="D25" i="4" s="1"/>
  <c r="AB62" i="4" s="1"/>
  <c r="T21" i="4"/>
  <c r="T17" i="4"/>
  <c r="T13" i="4"/>
  <c r="T9" i="4"/>
  <c r="S20" i="4"/>
  <c r="S16" i="4"/>
  <c r="S12" i="4"/>
  <c r="S8" i="4"/>
  <c r="T18" i="4"/>
  <c r="T14" i="4"/>
  <c r="S17" i="4"/>
  <c r="T20" i="4"/>
  <c r="T16" i="4"/>
  <c r="T12" i="4"/>
  <c r="T8" i="4"/>
  <c r="S19" i="4"/>
  <c r="S15" i="4"/>
  <c r="S11" i="4"/>
  <c r="S7" i="4"/>
  <c r="S10" i="4"/>
  <c r="S21" i="4"/>
  <c r="S9" i="4"/>
  <c r="T19" i="4"/>
  <c r="T15" i="4"/>
  <c r="T11" i="4"/>
  <c r="T7" i="4"/>
  <c r="S18" i="4"/>
  <c r="S14" i="4"/>
  <c r="T10" i="4"/>
  <c r="S13" i="4"/>
  <c r="S10" i="1"/>
  <c r="S14" i="1"/>
  <c r="S18" i="1"/>
  <c r="S7" i="1"/>
  <c r="T7" i="1"/>
  <c r="S9" i="1"/>
  <c r="S13" i="1"/>
  <c r="S21" i="1"/>
  <c r="S11" i="1"/>
  <c r="S15" i="1"/>
  <c r="S19" i="1"/>
  <c r="S8" i="1"/>
  <c r="S12" i="1"/>
  <c r="S16" i="1"/>
  <c r="S20" i="1"/>
  <c r="S17" i="1"/>
  <c r="T10" i="1"/>
  <c r="T11" i="1"/>
  <c r="T15" i="1"/>
  <c r="T19" i="1"/>
  <c r="T8" i="1"/>
  <c r="T12" i="1"/>
  <c r="T16" i="1"/>
  <c r="T20" i="1"/>
  <c r="T9" i="1"/>
  <c r="T13" i="1"/>
  <c r="T17" i="1"/>
  <c r="T21" i="1"/>
  <c r="T14" i="1"/>
  <c r="T18" i="1"/>
  <c r="T22" i="1"/>
  <c r="AW43" i="4"/>
  <c r="AX43" i="4"/>
  <c r="X43" i="4" s="1"/>
  <c r="AL44" i="4"/>
  <c r="L44" i="4" s="1"/>
  <c r="AW44" i="4"/>
  <c r="AL45" i="4"/>
  <c r="L45" i="4" s="1"/>
  <c r="AW45" i="4"/>
  <c r="AX45" i="4"/>
  <c r="X45" i="4" s="1"/>
  <c r="AL46" i="4"/>
  <c r="AM46" i="4"/>
  <c r="M46" i="4" s="1"/>
  <c r="AW46" i="4"/>
  <c r="AX46" i="4"/>
  <c r="X46" i="4" s="1"/>
  <c r="AL47" i="4"/>
  <c r="L47" i="4" s="1"/>
  <c r="AM47" i="4"/>
  <c r="M47" i="4" s="1"/>
  <c r="AW47" i="4"/>
  <c r="AX47" i="4"/>
  <c r="X47" i="4" s="1"/>
  <c r="AL48" i="4"/>
  <c r="AM48" i="4"/>
  <c r="M48" i="4" s="1"/>
  <c r="AW48" i="4"/>
  <c r="AX48" i="4"/>
  <c r="X48" i="4" s="1"/>
  <c r="AL49" i="4"/>
  <c r="AM49" i="4"/>
  <c r="M49" i="4" s="1"/>
  <c r="AW49" i="4"/>
  <c r="AX49" i="4"/>
  <c r="X49" i="4" s="1"/>
  <c r="AL50" i="4"/>
  <c r="AM50" i="4"/>
  <c r="M50" i="4" s="1"/>
  <c r="AW50" i="4"/>
  <c r="AX50" i="4"/>
  <c r="X50" i="4" s="1"/>
  <c r="AL51" i="4"/>
  <c r="AM51" i="4"/>
  <c r="M51" i="4" s="1"/>
  <c r="AW51" i="4"/>
  <c r="AX51" i="4"/>
  <c r="X51" i="4" s="1"/>
  <c r="AL52" i="4"/>
  <c r="AM52" i="4"/>
  <c r="M52" i="4" s="1"/>
  <c r="AW52" i="4"/>
  <c r="AX52" i="4"/>
  <c r="X52" i="4" s="1"/>
  <c r="AL53" i="4"/>
  <c r="L53" i="4" s="1"/>
  <c r="AM53" i="4"/>
  <c r="M53" i="4" s="1"/>
  <c r="AW53" i="4"/>
  <c r="AX53" i="4"/>
  <c r="X53" i="4" s="1"/>
  <c r="AL54" i="4"/>
  <c r="AM54" i="4"/>
  <c r="M54" i="4" s="1"/>
  <c r="AW54" i="4"/>
  <c r="AX54" i="4"/>
  <c r="X54" i="4" s="1"/>
  <c r="AL55" i="4"/>
  <c r="L55" i="4" s="1"/>
  <c r="AM55" i="4"/>
  <c r="M55" i="4" s="1"/>
  <c r="AW55" i="4"/>
  <c r="AX55" i="4"/>
  <c r="X55" i="4" s="1"/>
  <c r="AL56" i="4"/>
  <c r="AM56" i="4"/>
  <c r="M56" i="4" s="1"/>
  <c r="AW56" i="4"/>
  <c r="AX56" i="4"/>
  <c r="X56" i="4" s="1"/>
  <c r="AL57" i="4"/>
  <c r="AM57" i="4"/>
  <c r="M57" i="4" s="1"/>
  <c r="AW57" i="4"/>
  <c r="AX57" i="4"/>
  <c r="X57" i="4" s="1"/>
  <c r="AL58" i="4"/>
  <c r="AM58" i="4"/>
  <c r="M58" i="4" s="1"/>
  <c r="AW58" i="4"/>
  <c r="AX58" i="4"/>
  <c r="X58" i="4" s="1"/>
  <c r="AL59" i="4"/>
  <c r="AM59" i="4"/>
  <c r="M59" i="4" s="1"/>
  <c r="AW59" i="4"/>
  <c r="AX59" i="4"/>
  <c r="X59" i="4" s="1"/>
  <c r="AL60" i="4"/>
  <c r="AM60" i="4"/>
  <c r="M60" i="4" s="1"/>
  <c r="AW60" i="4"/>
  <c r="AL61" i="4"/>
  <c r="L61" i="4" s="1"/>
  <c r="AM61" i="4"/>
  <c r="M61" i="4" s="1"/>
  <c r="AW61" i="4"/>
  <c r="AX61" i="4"/>
  <c r="X61" i="4" s="1"/>
  <c r="AL62" i="4"/>
  <c r="L62" i="4" s="1"/>
  <c r="AM62" i="4"/>
  <c r="M62" i="4" s="1"/>
  <c r="AW62" i="4"/>
  <c r="AX62" i="4"/>
  <c r="X62" i="4" s="1"/>
  <c r="AL63" i="4"/>
  <c r="L63" i="4" s="1"/>
  <c r="AM63" i="4"/>
  <c r="M63" i="4" s="1"/>
  <c r="AW63" i="4"/>
  <c r="AX63" i="4"/>
  <c r="X63" i="4" s="1"/>
  <c r="AL64" i="4"/>
  <c r="L64" i="4" s="1"/>
  <c r="AM64" i="4"/>
  <c r="M64" i="4" s="1"/>
  <c r="AW64" i="4"/>
  <c r="AX64" i="4"/>
  <c r="X64" i="4" s="1"/>
  <c r="AL65" i="4"/>
  <c r="L65" i="4" s="1"/>
  <c r="AM65" i="4"/>
  <c r="M65" i="4" s="1"/>
  <c r="AW65" i="4"/>
  <c r="AX65" i="4"/>
  <c r="X65" i="4" s="1"/>
  <c r="AL66" i="4"/>
  <c r="L66" i="4" s="1"/>
  <c r="AM66" i="4"/>
  <c r="M66" i="4" s="1"/>
  <c r="AW66" i="4"/>
  <c r="AX66" i="4"/>
  <c r="X66" i="4" s="1"/>
  <c r="AL67" i="4"/>
  <c r="L67" i="4" s="1"/>
  <c r="AM67" i="4"/>
  <c r="M67" i="4" s="1"/>
  <c r="AW67" i="4"/>
  <c r="AX67" i="4"/>
  <c r="X67" i="4" s="1"/>
  <c r="AL68" i="4"/>
  <c r="L68" i="4" s="1"/>
  <c r="AM68" i="4"/>
  <c r="M68" i="4" s="1"/>
  <c r="AW68" i="4"/>
  <c r="AX68" i="4"/>
  <c r="X68" i="4" s="1"/>
  <c r="AL69" i="4"/>
  <c r="L69" i="4" s="1"/>
  <c r="AM69" i="4"/>
  <c r="M69" i="4" s="1"/>
  <c r="AW69" i="4"/>
  <c r="AX69" i="4"/>
  <c r="X69" i="4" s="1"/>
  <c r="AL70" i="4"/>
  <c r="L70" i="4" s="1"/>
  <c r="AM70" i="4"/>
  <c r="M70" i="4" s="1"/>
  <c r="AW70" i="4"/>
  <c r="AX70" i="4"/>
  <c r="X70" i="4" s="1"/>
  <c r="AL71" i="4"/>
  <c r="L71" i="4" s="1"/>
  <c r="AM71" i="4"/>
  <c r="M71" i="4" s="1"/>
  <c r="AW71" i="4"/>
  <c r="AX71" i="4"/>
  <c r="X71" i="4" s="1"/>
  <c r="AL72" i="4"/>
  <c r="L72" i="4" s="1"/>
  <c r="AM72" i="4"/>
  <c r="M72" i="4" s="1"/>
  <c r="AW72" i="4"/>
  <c r="AX72" i="4"/>
  <c r="X72" i="4" s="1"/>
  <c r="AL73" i="4"/>
  <c r="L73" i="4" s="1"/>
  <c r="AM73" i="4"/>
  <c r="M73" i="4" s="1"/>
  <c r="AW73" i="4"/>
  <c r="AX73" i="4"/>
  <c r="X73" i="4" s="1"/>
  <c r="AL74" i="4"/>
  <c r="L74" i="4" s="1"/>
  <c r="AM74" i="4"/>
  <c r="M74" i="4" s="1"/>
  <c r="AW74" i="4"/>
  <c r="AX74" i="4"/>
  <c r="X74" i="4" s="1"/>
  <c r="AL43" i="4"/>
  <c r="L43" i="4" s="1"/>
  <c r="AM44" i="4"/>
  <c r="M44" i="4" s="1"/>
  <c r="N61" i="1"/>
  <c r="AM43" i="4"/>
  <c r="M43" i="4" s="1"/>
  <c r="AX44" i="4"/>
  <c r="X44" i="4" s="1"/>
  <c r="AM45" i="4"/>
  <c r="M45" i="4" s="1"/>
  <c r="AX60" i="4"/>
  <c r="X60" i="4" s="1"/>
  <c r="D28" i="4"/>
  <c r="AB65" i="4" s="1"/>
  <c r="D32" i="4"/>
  <c r="AB69" i="4" s="1"/>
  <c r="D36" i="4"/>
  <c r="AB73" i="4" s="1"/>
  <c r="D26" i="4"/>
  <c r="AB63" i="4" s="1"/>
  <c r="D30" i="4"/>
  <c r="AB67" i="4" s="1"/>
  <c r="D34" i="4"/>
  <c r="AB71" i="4" s="1"/>
  <c r="T22" i="4"/>
  <c r="D33" i="4"/>
  <c r="AB70" i="4" s="1"/>
  <c r="D35" i="4"/>
  <c r="AB72" i="4" s="1"/>
  <c r="W47" i="4"/>
  <c r="L49" i="4"/>
  <c r="W49" i="4"/>
  <c r="W50" i="4"/>
  <c r="L51" i="4"/>
  <c r="W55" i="4"/>
  <c r="L57" i="4"/>
  <c r="W57" i="4"/>
  <c r="D27" i="4"/>
  <c r="AB64" i="4" s="1"/>
  <c r="D29" i="4"/>
  <c r="AB66" i="4" s="1"/>
  <c r="D31" i="4"/>
  <c r="AB68" i="4" s="1"/>
  <c r="D37" i="4"/>
  <c r="AB74" i="4" s="1"/>
  <c r="N74" i="1"/>
  <c r="N72" i="1"/>
  <c r="N70" i="1"/>
  <c r="N68" i="1"/>
  <c r="N66" i="1"/>
  <c r="N64" i="1"/>
  <c r="N73" i="1"/>
  <c r="N71" i="1"/>
  <c r="N69" i="1"/>
  <c r="N67" i="1"/>
  <c r="N65" i="1"/>
  <c r="N63" i="1"/>
  <c r="N62" i="1"/>
  <c r="N45" i="1"/>
  <c r="AB74" i="1"/>
  <c r="AB72" i="1"/>
  <c r="AB70" i="1"/>
  <c r="AB68" i="1"/>
  <c r="AB66" i="1"/>
  <c r="AB64" i="1"/>
  <c r="AB62" i="1"/>
  <c r="AB73" i="1"/>
  <c r="AB71" i="1"/>
  <c r="AB69" i="1"/>
  <c r="AB67" i="1"/>
  <c r="AB65" i="1"/>
  <c r="AB63" i="1"/>
  <c r="N43" i="1"/>
  <c r="W74" i="4" l="1"/>
  <c r="AY74" i="4"/>
  <c r="Z74" i="4" s="1"/>
  <c r="W73" i="4"/>
  <c r="AY73" i="4"/>
  <c r="Y73" i="4" s="1"/>
  <c r="W72" i="4"/>
  <c r="AY72" i="4"/>
  <c r="Z72" i="4" s="1"/>
  <c r="W71" i="4"/>
  <c r="AY71" i="4"/>
  <c r="Z71" i="4" s="1"/>
  <c r="W70" i="4"/>
  <c r="AY70" i="4"/>
  <c r="Z70" i="4" s="1"/>
  <c r="W69" i="4"/>
  <c r="AY69" i="4"/>
  <c r="Z69" i="4" s="1"/>
  <c r="W68" i="4"/>
  <c r="AY68" i="4"/>
  <c r="Z68" i="4" s="1"/>
  <c r="W67" i="4"/>
  <c r="AY67" i="4"/>
  <c r="Z67" i="4" s="1"/>
  <c r="W66" i="4"/>
  <c r="AY66" i="4"/>
  <c r="Z66" i="4" s="1"/>
  <c r="W65" i="4"/>
  <c r="AY65" i="4"/>
  <c r="Z65" i="4" s="1"/>
  <c r="W64" i="4"/>
  <c r="AY64" i="4"/>
  <c r="Z64" i="4" s="1"/>
  <c r="W63" i="4"/>
  <c r="AY63" i="4"/>
  <c r="Z63" i="4" s="1"/>
  <c r="W62" i="4"/>
  <c r="AY62" i="4"/>
  <c r="Y62" i="4" s="1"/>
  <c r="W61" i="4"/>
  <c r="AY61" i="4"/>
  <c r="Z61" i="4" s="1"/>
  <c r="AY43" i="4"/>
  <c r="Y43" i="4" s="1"/>
  <c r="W60" i="4"/>
  <c r="AY60" i="4"/>
  <c r="W59" i="4"/>
  <c r="AY59" i="4"/>
  <c r="W58" i="4"/>
  <c r="AY58" i="4"/>
  <c r="AY57" i="4"/>
  <c r="Z57" i="4" s="1"/>
  <c r="W56" i="4"/>
  <c r="AY56" i="4"/>
  <c r="Y56" i="4" s="1"/>
  <c r="AY55" i="4"/>
  <c r="W54" i="4"/>
  <c r="AY54" i="4"/>
  <c r="W53" i="4"/>
  <c r="AY53" i="4"/>
  <c r="W52" i="4"/>
  <c r="AY52" i="4"/>
  <c r="W51" i="4"/>
  <c r="AY51" i="4"/>
  <c r="AY50" i="4"/>
  <c r="Z50" i="4" s="1"/>
  <c r="AY49" i="4"/>
  <c r="W48" i="4"/>
  <c r="AY48" i="4"/>
  <c r="AY47" i="4"/>
  <c r="Y47" i="4" s="1"/>
  <c r="W46" i="4"/>
  <c r="AY46" i="4"/>
  <c r="Y46" i="4" s="1"/>
  <c r="W45" i="4"/>
  <c r="AY45" i="4"/>
  <c r="W44" i="4"/>
  <c r="AY44" i="4"/>
  <c r="Z44" i="4" s="1"/>
  <c r="D13" i="1"/>
  <c r="D17" i="1"/>
  <c r="D21" i="1"/>
  <c r="D16" i="1"/>
  <c r="D24" i="1"/>
  <c r="D14" i="1"/>
  <c r="D18" i="1"/>
  <c r="D22" i="1"/>
  <c r="D6" i="1"/>
  <c r="D12" i="1"/>
  <c r="D15" i="1"/>
  <c r="D19" i="1"/>
  <c r="D23" i="1"/>
  <c r="D20" i="1"/>
  <c r="AD17" i="4"/>
  <c r="D17" i="4" s="1"/>
  <c r="AB54" i="4" s="1"/>
  <c r="AD10" i="4"/>
  <c r="D10" i="4" s="1"/>
  <c r="AB47" i="4" s="1"/>
  <c r="AD14" i="4"/>
  <c r="D14" i="4" s="1"/>
  <c r="AB51" i="4" s="1"/>
  <c r="AD18" i="4"/>
  <c r="D18" i="4" s="1"/>
  <c r="AB55" i="4" s="1"/>
  <c r="AD22" i="4"/>
  <c r="D22" i="4" s="1"/>
  <c r="AB59" i="4" s="1"/>
  <c r="AD6" i="4"/>
  <c r="D6" i="4" s="1"/>
  <c r="AB43" i="4" s="1"/>
  <c r="AD13" i="4"/>
  <c r="D13" i="4" s="1"/>
  <c r="AB50" i="4" s="1"/>
  <c r="AD7" i="4"/>
  <c r="D7" i="4" s="1"/>
  <c r="AB44" i="4" s="1"/>
  <c r="AD11" i="4"/>
  <c r="D11" i="4" s="1"/>
  <c r="AB48" i="4" s="1"/>
  <c r="AD15" i="4"/>
  <c r="D15" i="4" s="1"/>
  <c r="AB52" i="4" s="1"/>
  <c r="AD19" i="4"/>
  <c r="D19" i="4" s="1"/>
  <c r="AB56" i="4" s="1"/>
  <c r="AD23" i="4"/>
  <c r="D23" i="4" s="1"/>
  <c r="AB60" i="4" s="1"/>
  <c r="AD8" i="4"/>
  <c r="D8" i="4" s="1"/>
  <c r="AB45" i="4" s="1"/>
  <c r="AD12" i="4"/>
  <c r="D12" i="4" s="1"/>
  <c r="AB49" i="4" s="1"/>
  <c r="AD16" i="4"/>
  <c r="D16" i="4" s="1"/>
  <c r="AB53" i="4" s="1"/>
  <c r="AD20" i="4"/>
  <c r="D20" i="4" s="1"/>
  <c r="AB57" i="4" s="1"/>
  <c r="AD24" i="4"/>
  <c r="D24" i="4" s="1"/>
  <c r="AB61" i="4" s="1"/>
  <c r="AD9" i="4"/>
  <c r="D9" i="4" s="1"/>
  <c r="AB46" i="4" s="1"/>
  <c r="AD21" i="4"/>
  <c r="D21" i="4" s="1"/>
  <c r="AB58" i="4" s="1"/>
  <c r="W43" i="4"/>
  <c r="AN60" i="4"/>
  <c r="N60" i="4" s="1"/>
  <c r="AN59" i="4"/>
  <c r="N59" i="4" s="1"/>
  <c r="AN58" i="4"/>
  <c r="N58" i="4" s="1"/>
  <c r="AN57" i="4"/>
  <c r="N57" i="4" s="1"/>
  <c r="AN56" i="4"/>
  <c r="N56" i="4" s="1"/>
  <c r="AN55" i="4"/>
  <c r="N55" i="4" s="1"/>
  <c r="AN54" i="4"/>
  <c r="N54" i="4" s="1"/>
  <c r="AN53" i="4"/>
  <c r="N53" i="4" s="1"/>
  <c r="AN52" i="4"/>
  <c r="N52" i="4" s="1"/>
  <c r="AN51" i="4"/>
  <c r="N51" i="4" s="1"/>
  <c r="AN50" i="4"/>
  <c r="N50" i="4" s="1"/>
  <c r="AN49" i="4"/>
  <c r="N49" i="4" s="1"/>
  <c r="AN48" i="4"/>
  <c r="N48" i="4" s="1"/>
  <c r="AN47" i="4"/>
  <c r="N47" i="4" s="1"/>
  <c r="AN46" i="4"/>
  <c r="N46" i="4" s="1"/>
  <c r="L59" i="4"/>
  <c r="L56" i="4"/>
  <c r="L54" i="4"/>
  <c r="L52" i="4"/>
  <c r="L50" i="4"/>
  <c r="L48" i="4"/>
  <c r="L46" i="4"/>
  <c r="L60" i="4"/>
  <c r="L58" i="4"/>
  <c r="AN44" i="4"/>
  <c r="N44" i="4" s="1"/>
  <c r="Y60" i="4"/>
  <c r="Z59" i="4"/>
  <c r="Y58" i="4"/>
  <c r="Z55" i="4"/>
  <c r="Y54" i="4"/>
  <c r="Z53" i="4"/>
  <c r="Y52" i="4"/>
  <c r="Y51" i="4"/>
  <c r="Z49" i="4"/>
  <c r="Y48" i="4"/>
  <c r="Y45" i="4"/>
  <c r="AN74" i="4"/>
  <c r="N74" i="4" s="1"/>
  <c r="AN73" i="4"/>
  <c r="N73" i="4" s="1"/>
  <c r="AN72" i="4"/>
  <c r="N72" i="4" s="1"/>
  <c r="AN71" i="4"/>
  <c r="N71" i="4" s="1"/>
  <c r="AN70" i="4"/>
  <c r="N70" i="4" s="1"/>
  <c r="AN69" i="4"/>
  <c r="N69" i="4" s="1"/>
  <c r="AN68" i="4"/>
  <c r="N68" i="4" s="1"/>
  <c r="AN67" i="4"/>
  <c r="N67" i="4" s="1"/>
  <c r="AN66" i="4"/>
  <c r="N66" i="4" s="1"/>
  <c r="AN65" i="4"/>
  <c r="N65" i="4" s="1"/>
  <c r="AN64" i="4"/>
  <c r="N64" i="4" s="1"/>
  <c r="AN63" i="4"/>
  <c r="N63" i="4" s="1"/>
  <c r="AN62" i="4"/>
  <c r="N62" i="4" s="1"/>
  <c r="AN61" i="4"/>
  <c r="N61" i="4" s="1"/>
  <c r="AN45" i="4"/>
  <c r="N45" i="4" s="1"/>
  <c r="AN43" i="4"/>
  <c r="N43" i="4" s="1"/>
  <c r="N44" i="1"/>
  <c r="E11" i="1"/>
  <c r="D11" i="1" s="1"/>
  <c r="E7" i="1"/>
  <c r="D7" i="1" s="1"/>
  <c r="E10" i="1"/>
  <c r="D10" i="1" s="1"/>
  <c r="E8" i="1"/>
  <c r="D8" i="1" s="1"/>
  <c r="E9" i="1"/>
  <c r="D9" i="1" s="1"/>
  <c r="Z43" i="1"/>
  <c r="Z73" i="4" l="1"/>
  <c r="U17" i="4"/>
  <c r="U15" i="4"/>
  <c r="U7" i="4"/>
  <c r="U18" i="4"/>
  <c r="U19" i="4"/>
  <c r="U14" i="4"/>
  <c r="U13" i="4"/>
  <c r="U20" i="4"/>
  <c r="U10" i="4"/>
  <c r="U9" i="4"/>
  <c r="U16" i="4"/>
  <c r="U11" i="4"/>
  <c r="U12" i="4"/>
  <c r="U22" i="4"/>
  <c r="V22" i="4" s="1"/>
  <c r="U21" i="4"/>
  <c r="U8" i="4"/>
  <c r="Y65" i="4"/>
  <c r="Z51" i="4"/>
  <c r="U11" i="1"/>
  <c r="U15" i="1"/>
  <c r="U19" i="1"/>
  <c r="U7" i="1"/>
  <c r="U8" i="1"/>
  <c r="U12" i="1"/>
  <c r="U16" i="1"/>
  <c r="U20" i="1"/>
  <c r="U9" i="1"/>
  <c r="U13" i="1"/>
  <c r="U17" i="1"/>
  <c r="U21" i="1"/>
  <c r="U10" i="1"/>
  <c r="U14" i="1"/>
  <c r="U18" i="1"/>
  <c r="U22" i="1"/>
  <c r="Y50" i="4"/>
  <c r="Z58" i="4"/>
  <c r="Z47" i="4"/>
  <c r="Y61" i="4"/>
  <c r="Y69" i="4"/>
  <c r="Y72" i="4"/>
  <c r="Z45" i="4"/>
  <c r="Y53" i="4"/>
  <c r="Y55" i="4"/>
  <c r="Y59" i="4"/>
  <c r="Y71" i="4"/>
  <c r="Y44" i="4"/>
  <c r="Z46" i="4"/>
  <c r="Y49" i="4"/>
  <c r="Z54" i="4"/>
  <c r="Y57" i="4"/>
  <c r="Y63" i="4"/>
  <c r="Y67" i="4"/>
  <c r="Y68" i="4"/>
  <c r="Y74" i="4"/>
  <c r="Z48" i="4"/>
  <c r="Z52" i="4"/>
  <c r="Z56" i="4"/>
  <c r="Z60" i="4"/>
  <c r="Z62" i="4"/>
  <c r="Y64" i="4"/>
  <c r="Y66" i="4"/>
  <c r="Y70" i="4"/>
  <c r="AZ43" i="4"/>
  <c r="Z43" i="4" s="1"/>
  <c r="AB52" i="1"/>
  <c r="AB53" i="1"/>
  <c r="AB48" i="1"/>
  <c r="AB57" i="1"/>
  <c r="AB46" i="1"/>
  <c r="AB54" i="1"/>
  <c r="AB50" i="1"/>
  <c r="AB59" i="1"/>
  <c r="AB49" i="1"/>
  <c r="AB58" i="1"/>
  <c r="AB61" i="1"/>
  <c r="AB47" i="1"/>
  <c r="AB56" i="1"/>
  <c r="AB44" i="1"/>
  <c r="AB51" i="1"/>
  <c r="AB45" i="1"/>
  <c r="AB60" i="1"/>
  <c r="AB55" i="1"/>
  <c r="V14" i="4" l="1"/>
  <c r="V17" i="4"/>
  <c r="V8" i="4"/>
  <c r="V11" i="4"/>
  <c r="V20" i="4"/>
  <c r="AB43" i="1"/>
  <c r="V22" i="1"/>
  <c r="U23" i="4" l="1"/>
  <c r="U23" i="1"/>
  <c r="V14" i="1"/>
  <c r="V11" i="1"/>
  <c r="V20" i="1"/>
  <c r="V8" i="1"/>
  <c r="V17" i="1"/>
</calcChain>
</file>

<file path=xl/sharedStrings.xml><?xml version="1.0" encoding="utf-8"?>
<sst xmlns="http://schemas.openxmlformats.org/spreadsheetml/2006/main" count="293" uniqueCount="130">
  <si>
    <t>Nr</t>
  </si>
  <si>
    <t>Name</t>
  </si>
  <si>
    <t>Note</t>
  </si>
  <si>
    <t>Roh-Pkte</t>
  </si>
  <si>
    <t>Notenspiegel</t>
  </si>
  <si>
    <t>Mustermann Erika</t>
  </si>
  <si>
    <t>Müller Elfi</t>
  </si>
  <si>
    <t>Meyer Adrian</t>
  </si>
  <si>
    <t>Wunderlich Klara</t>
  </si>
  <si>
    <t>Berg Timo</t>
  </si>
  <si>
    <t>Rausch Hilde</t>
  </si>
  <si>
    <t>Weil Horst</t>
  </si>
  <si>
    <t>Tolstoi Kurt</t>
  </si>
  <si>
    <t>Einstein Erich</t>
  </si>
  <si>
    <t>Meier Michaela</t>
  </si>
  <si>
    <t>Kindlich  Anna</t>
  </si>
  <si>
    <t>Zeien Sophie</t>
  </si>
  <si>
    <t>Schnitt: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</si>
  <si>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</si>
  <si>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</si>
  <si>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</si>
  <si>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</si>
  <si>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</si>
  <si>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</si>
  <si>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</si>
  <si>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</si>
  <si>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</si>
  <si>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S1</t>
  </si>
  <si>
    <t>Z1</t>
  </si>
  <si>
    <t>S2</t>
  </si>
  <si>
    <t>Z2</t>
  </si>
  <si>
    <r>
      <t>Z</t>
    </r>
    <r>
      <rPr>
        <vertAlign val="subscript"/>
        <sz val="12"/>
        <color theme="1"/>
        <rFont val="Calibri"/>
        <family val="2"/>
        <scheme val="minor"/>
      </rPr>
      <t>ges</t>
    </r>
  </si>
  <si>
    <t>Datum</t>
  </si>
  <si>
    <t>HÜ Datum</t>
  </si>
  <si>
    <t>KA</t>
  </si>
  <si>
    <t>Σ</t>
  </si>
  <si>
    <t>Zeien Rainer</t>
  </si>
  <si>
    <t>Bendt Lisa</t>
  </si>
  <si>
    <t>M</t>
  </si>
  <si>
    <t xml:space="preserve">M </t>
  </si>
  <si>
    <t>Mitarbeit</t>
  </si>
  <si>
    <t>M1</t>
  </si>
  <si>
    <t>M2</t>
  </si>
  <si>
    <t>Pkte</t>
  </si>
  <si>
    <t>Heft</t>
  </si>
  <si>
    <t>Hausaufgaben</t>
  </si>
  <si>
    <t xml:space="preserve"> </t>
  </si>
  <si>
    <t>3+</t>
  </si>
  <si>
    <t>5+</t>
  </si>
  <si>
    <t>4+</t>
  </si>
  <si>
    <t>5-</t>
  </si>
  <si>
    <t>4-</t>
  </si>
  <si>
    <t>3-</t>
  </si>
  <si>
    <t>2-</t>
  </si>
  <si>
    <t>2+</t>
  </si>
  <si>
    <t>1-</t>
  </si>
  <si>
    <t>1+</t>
  </si>
  <si>
    <t>Referat</t>
  </si>
  <si>
    <t>Hinweise</t>
  </si>
  <si>
    <t xml:space="preserve">     neue Kopie des Tabellenblatts für eine weitere Klasse angelegt werden.</t>
  </si>
  <si>
    <t>Anders Hans</t>
  </si>
  <si>
    <t>%</t>
  </si>
  <si>
    <t>BW</t>
  </si>
  <si>
    <t>MV</t>
  </si>
  <si>
    <t>Die 85er Notenskala</t>
  </si>
  <si>
    <t>BY</t>
  </si>
  <si>
    <r>
      <rPr>
        <b/>
        <sz val="11"/>
        <color theme="1"/>
        <rFont val="Calibri"/>
        <family val="2"/>
        <scheme val="minor"/>
      </rPr>
      <t>1)</t>
    </r>
    <r>
      <rPr>
        <sz val="11"/>
        <color theme="1"/>
        <rFont val="Calibri"/>
        <family val="2"/>
        <scheme val="minor"/>
      </rPr>
      <t xml:space="preserve"> Durch Rechtsklick auf das untere Tabellenblatt-Register kann eine </t>
    </r>
  </si>
  <si>
    <r>
      <rPr>
        <b/>
        <sz val="11"/>
        <color theme="1"/>
        <rFont val="Calibri"/>
        <family val="2"/>
        <scheme val="minor"/>
      </rPr>
      <t>2)</t>
    </r>
    <r>
      <rPr>
        <sz val="11"/>
        <color theme="1"/>
        <rFont val="Calibri"/>
        <family val="2"/>
        <scheme val="minor"/>
      </rPr>
      <t xml:space="preserve"> In dem Sek-I-Tabellenblatt darf die Note </t>
    </r>
    <r>
      <rPr>
        <b/>
        <sz val="11"/>
        <color theme="1"/>
        <rFont val="Calibri"/>
        <family val="2"/>
        <scheme val="minor"/>
      </rPr>
      <t xml:space="preserve">6+ </t>
    </r>
    <r>
      <rPr>
        <sz val="11"/>
        <color theme="1"/>
        <rFont val="Calibri"/>
        <family val="2"/>
        <scheme val="minor"/>
      </rPr>
      <t>und</t>
    </r>
    <r>
      <rPr>
        <b/>
        <sz val="11"/>
        <color theme="1"/>
        <rFont val="Calibri"/>
        <family val="2"/>
        <scheme val="minor"/>
      </rPr>
      <t xml:space="preserve"> 6-</t>
    </r>
    <r>
      <rPr>
        <sz val="11"/>
        <color theme="1"/>
        <rFont val="Calibri"/>
        <family val="2"/>
        <scheme val="minor"/>
      </rPr>
      <t xml:space="preserve"> nicht vergeben werden.</t>
    </r>
  </si>
  <si>
    <t>12-MA1</t>
  </si>
  <si>
    <t>09b-Ma</t>
  </si>
  <si>
    <t>Punktebonus:</t>
  </si>
  <si>
    <t>Lehrerkürzel:</t>
  </si>
  <si>
    <t>vorg.
Hefte</t>
  </si>
  <si>
    <t>Geschrieben am:</t>
  </si>
  <si>
    <t>Aktuelles Datum:</t>
  </si>
  <si>
    <r>
      <t>8) Wie viele Rohpunkte</t>
    </r>
    <r>
      <rPr>
        <sz val="11"/>
        <rFont val="Calibri"/>
        <family val="2"/>
        <scheme val="minor"/>
      </rPr>
      <t xml:space="preserve"> sollte man für Aufgaben und Teilaufgaben vergeben?</t>
    </r>
  </si>
  <si>
    <t>Lichter Max</t>
  </si>
  <si>
    <t>Schmitt Noah</t>
  </si>
  <si>
    <t>Rückgabe am:</t>
  </si>
  <si>
    <t xml:space="preserve">    Diese Noten sollten am Ende noch einmal auf Stimmigkeit geprüft werden. </t>
  </si>
  <si>
    <t xml:space="preserve">    in einer freien Aufgabenspalte realisieren.</t>
  </si>
  <si>
    <r>
      <rPr>
        <b/>
        <sz val="11"/>
        <color theme="1"/>
        <rFont val="Calibri"/>
        <family val="2"/>
        <scheme val="minor"/>
      </rPr>
      <t>3)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Noten-Herabsetzungen</t>
    </r>
    <r>
      <rPr>
        <sz val="11"/>
        <color theme="1"/>
        <rFont val="Calibri"/>
        <family val="2"/>
        <scheme val="minor"/>
      </rPr>
      <t xml:space="preserve"> aufgrund von vielen formalen Mängeln lassen sich </t>
    </r>
    <r>
      <rPr>
        <b/>
        <sz val="11"/>
        <color theme="1"/>
        <rFont val="Calibri"/>
        <family val="2"/>
        <scheme val="minor"/>
      </rPr>
      <t>mit negativen Rohpunktzahlen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</si>
  <si>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4)</t>
    </r>
    <r>
      <rPr>
        <sz val="11"/>
        <color theme="1"/>
        <rFont val="Calibri"/>
        <family val="2"/>
        <scheme val="minor"/>
      </rPr>
      <t xml:space="preserve"> Mit Hilfe des </t>
    </r>
    <r>
      <rPr>
        <b/>
        <sz val="11"/>
        <color theme="1"/>
        <rFont val="Calibri"/>
        <family val="2"/>
        <scheme val="minor"/>
      </rPr>
      <t>Scrollbuttons</t>
    </r>
    <r>
      <rPr>
        <sz val="11"/>
        <color theme="1"/>
        <rFont val="Calibri"/>
        <family val="2"/>
        <scheme val="minor"/>
      </rPr>
      <t xml:space="preserve"> können alle Arbeiten gleichmäßig und äquidistant </t>
    </r>
  </si>
  <si>
    <r>
      <t xml:space="preserve">    in der Bewertung </t>
    </r>
    <r>
      <rPr>
        <b/>
        <sz val="11"/>
        <color theme="1"/>
        <rFont val="Calibri"/>
        <family val="2"/>
        <scheme val="minor"/>
      </rPr>
      <t>angehoben oder abgesenkt</t>
    </r>
    <r>
      <rPr>
        <sz val="11"/>
        <color theme="1"/>
        <rFont val="Calibri"/>
        <family val="2"/>
        <scheme val="minor"/>
      </rPr>
      <t xml:space="preserve"> werden.</t>
    </r>
  </si>
  <si>
    <r>
      <rPr>
        <b/>
        <sz val="11"/>
        <color theme="1"/>
        <rFont val="Calibri"/>
        <family val="2"/>
        <scheme val="minor"/>
      </rPr>
      <t>7)</t>
    </r>
    <r>
      <rPr>
        <sz val="11"/>
        <color theme="1"/>
        <rFont val="Calibri"/>
        <family val="2"/>
        <scheme val="minor"/>
      </rPr>
      <t xml:space="preserve"> Die Seitenumbrüche sind so gesetzt, dass jede Liste auf genau einer Seite </t>
    </r>
    <r>
      <rPr>
        <b/>
        <sz val="11"/>
        <color theme="1"/>
        <rFont val="Calibri"/>
        <family val="2"/>
        <scheme val="minor"/>
      </rPr>
      <t>ausgedruckt</t>
    </r>
    <r>
      <rPr>
        <sz val="11"/>
        <color theme="1"/>
        <rFont val="Calibri"/>
        <family val="2"/>
        <scheme val="minor"/>
      </rPr>
      <t xml:space="preserve"> wird.</t>
    </r>
  </si>
  <si>
    <r>
      <rPr>
        <b/>
        <sz val="11"/>
        <color theme="1"/>
        <rFont val="Calibri"/>
        <family val="2"/>
        <scheme val="minor"/>
      </rPr>
      <t>5)</t>
    </r>
    <r>
      <rPr>
        <sz val="11"/>
        <color theme="1"/>
        <rFont val="Calibri"/>
        <family val="2"/>
        <scheme val="minor"/>
      </rPr>
      <t xml:space="preserve"> Kursarbeiten-/HÜ-Noten können wie folgt in die untere Jahrestabelle übertragen werden: Die Zellen rechts neben der Jahres-</t>
    </r>
  </si>
  <si>
    <r>
      <t xml:space="preserve">     tabelle markieren und mit "Strg + C" kopieren. Dann </t>
    </r>
    <r>
      <rPr>
        <b/>
        <sz val="11"/>
        <color theme="1"/>
        <rFont val="Calibri"/>
        <family val="2"/>
        <scheme val="minor"/>
      </rPr>
      <t>Rechtsklick</t>
    </r>
    <r>
      <rPr>
        <sz val="11"/>
        <color theme="1"/>
        <rFont val="Calibri"/>
        <family val="2"/>
        <scheme val="minor"/>
      </rPr>
      <t xml:space="preserve"> auf die oberste Zielzelle und "Inhalt einfügen/Werte" wählen. </t>
    </r>
  </si>
  <si>
    <t>max</t>
  </si>
  <si>
    <t>Karl Lutz</t>
  </si>
  <si>
    <r>
      <t xml:space="preserve">    Die bundesweit gültigen einheitlichen </t>
    </r>
    <r>
      <rPr>
        <b/>
        <sz val="11"/>
        <color theme="1"/>
        <rFont val="Calibri"/>
        <family val="2"/>
        <scheme val="minor"/>
      </rPr>
      <t>Abiturprüfungsanforderungen</t>
    </r>
    <r>
      <rPr>
        <sz val="11"/>
        <color theme="1"/>
        <rFont val="Calibri"/>
        <family val="2"/>
        <scheme val="minor"/>
      </rPr>
      <t xml:space="preserve"> (EPAs) schreiben für 5 Punkte mindestens 45% </t>
    </r>
  </si>
  <si>
    <r>
      <t xml:space="preserve">    und für 11 Punkte mind. 75% der Rohpunkte vor. Zusammen mit der Vorgabe, dass </t>
    </r>
    <r>
      <rPr>
        <b/>
        <sz val="11"/>
        <color theme="1"/>
        <rFont val="Calibri"/>
        <family val="2"/>
        <scheme val="minor"/>
      </rPr>
      <t>äquidistante Notenabstände</t>
    </r>
  </si>
  <si>
    <t xml:space="preserve">    verwendet werden sollen, ergibt sich die nebenstehende 85er Notenskala. Sie wird bei allen Zentralabituren mehr </t>
  </si>
  <si>
    <r>
      <t xml:space="preserve">    oder weniger übereinstimmend verwendet und hat sich in der kompletten gymnasialen Oberstufe als </t>
    </r>
    <r>
      <rPr>
        <b/>
        <sz val="11"/>
        <color theme="1"/>
        <rFont val="Calibri"/>
        <family val="2"/>
        <scheme val="minor"/>
      </rPr>
      <t>Quasi-</t>
    </r>
  </si>
  <si>
    <t xml:space="preserve">    Transfer) und Rohpunkteverteilung so wählen, dass diese Skala generell verwendet werden kann. </t>
  </si>
  <si>
    <r>
      <t xml:space="preserve">    </t>
    </r>
    <r>
      <rPr>
        <b/>
        <sz val="11"/>
        <color theme="1"/>
        <rFont val="Calibri"/>
        <family val="2"/>
        <scheme val="minor"/>
      </rPr>
      <t>Standard</t>
    </r>
    <r>
      <rPr>
        <sz val="11"/>
        <color theme="1"/>
        <rFont val="Calibri"/>
        <family val="2"/>
        <scheme val="minor"/>
      </rPr>
      <t xml:space="preserve"> herausgebildet. Als Lehrer sollte man Schwierigkeitsgrad (35% Reproduktion, 50% Reorganisation, 15%</t>
    </r>
  </si>
  <si>
    <r>
      <rPr>
        <b/>
        <sz val="12"/>
        <color theme="1"/>
        <rFont val="Calibri"/>
        <family val="2"/>
        <scheme val="minor"/>
      </rPr>
      <t xml:space="preserve">      ab</t>
    </r>
    <r>
      <rPr>
        <b/>
        <sz val="10"/>
        <color theme="1"/>
        <rFont val="Calibri"/>
        <family val="2"/>
        <scheme val="minor"/>
      </rPr>
      <t xml:space="preserve">
 </t>
    </r>
    <r>
      <rPr>
        <sz val="9"/>
        <color theme="1"/>
        <rFont val="Calibri"/>
        <family val="2"/>
        <scheme val="minor"/>
      </rPr>
      <t xml:space="preserve">Pkte      </t>
    </r>
    <r>
      <rPr>
        <b/>
        <sz val="9"/>
        <color theme="1"/>
        <rFont val="Calibri"/>
        <family val="2"/>
        <scheme val="minor"/>
      </rPr>
      <t xml:space="preserve">% </t>
    </r>
    <r>
      <rPr>
        <b/>
        <sz val="10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</si>
  <si>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 xml:space="preserve">      ab</t>
    </r>
    <r>
      <rPr>
        <b/>
        <sz val="10"/>
        <color theme="1"/>
        <rFont val="Calibri"/>
        <family val="2"/>
        <scheme val="minor"/>
      </rPr>
      <t xml:space="preserve">
 </t>
    </r>
    <r>
      <rPr>
        <sz val="9"/>
        <color theme="1"/>
        <rFont val="Calibri"/>
        <family val="2"/>
        <scheme val="minor"/>
      </rPr>
      <t xml:space="preserve">Pkte      </t>
    </r>
    <r>
      <rPr>
        <b/>
        <sz val="9"/>
        <color theme="1"/>
        <rFont val="Calibri"/>
        <family val="2"/>
        <scheme val="minor"/>
      </rPr>
      <t xml:space="preserve">% </t>
    </r>
    <r>
      <rPr>
        <b/>
        <sz val="9"/>
        <color theme="5" tint="0.59999389629810485"/>
        <rFont val="Calibri"/>
        <family val="2"/>
        <scheme val="minor"/>
      </rPr>
      <t>.</t>
    </r>
    <r>
      <rPr>
        <b/>
        <sz val="9"/>
        <color theme="1"/>
        <rFont val="Calibri"/>
        <family val="2"/>
        <scheme val="minor"/>
      </rPr>
      <t xml:space="preserve">  </t>
    </r>
  </si>
  <si>
    <t xml:space="preserve">   ……….……………………………."befriedigend" ……….…..………...      3   (2)     ……………</t>
  </si>
  <si>
    <t xml:space="preserve">  …………………..…………………."ausreichend" …….………..……...      2  (1,5)   ...…………</t>
  </si>
  <si>
    <t xml:space="preserve">    ……….……………………………….    "gut"     ………..…………..……..     4  (2,5)   ……………</t>
  </si>
  <si>
    <t>Ist die Aufgabe (Teilaufgabe) "sehr gut" gelöst worden? ...     5   (3)    Rohpunkte.</t>
  </si>
  <si>
    <t xml:space="preserve">    unanfälliger korrigieren. Außerdem ist eine "Gleichbepunktung" fairer gegenüber den Schülern, die intuitiv davon ausgehen, dass  </t>
  </si>
  <si>
    <t xml:space="preserve">    alle Aufgaben ungefähr gleich wichtig sind. Im Fach Mathematik haben sich 5 Rohpunkte pro Aufgabe bewährt (3 bei Teilaufgaben):  </t>
  </si>
  <si>
    <t xml:space="preserve">    Wenn alle Aufgaben einer Kursarbeit mit gleich vielen Rohpunkten (z.B. 5) belegt werden, lässt sich die Arbeit leichter und fehler- </t>
  </si>
  <si>
    <t>Becker Ben</t>
  </si>
  <si>
    <r>
      <t xml:space="preserve">10) Formel, </t>
    </r>
    <r>
      <rPr>
        <sz val="11"/>
        <rFont val="Calibri"/>
        <family val="2"/>
        <scheme val="minor"/>
      </rPr>
      <t>mit der man aus dem Anteil "</t>
    </r>
    <r>
      <rPr>
        <sz val="11"/>
        <color indexed="53"/>
        <rFont val="Calibri"/>
        <family val="2"/>
        <scheme val="minor"/>
      </rPr>
      <t>e</t>
    </r>
    <r>
      <rPr>
        <sz val="11"/>
        <rFont val="Calibri"/>
        <family val="2"/>
        <scheme val="minor"/>
      </rPr>
      <t>rreichte/</t>
    </r>
    <r>
      <rPr>
        <sz val="11"/>
        <color indexed="53"/>
        <rFont val="Calibri"/>
        <family val="2"/>
        <scheme val="minor"/>
      </rPr>
      <t>m</t>
    </r>
    <r>
      <rPr>
        <sz val="11"/>
        <rFont val="Calibri"/>
        <family val="2"/>
        <scheme val="minor"/>
      </rPr>
      <t xml:space="preserve">aximale" Rohpunktzahl </t>
    </r>
    <r>
      <rPr>
        <b/>
        <sz val="11"/>
        <rFont val="Calibri"/>
        <family val="2"/>
        <scheme val="minor"/>
      </rPr>
      <t>die Punktezahl p ermitteln</t>
    </r>
    <r>
      <rPr>
        <sz val="11"/>
        <rFont val="Calibri"/>
        <family val="2"/>
        <scheme val="minor"/>
      </rPr>
      <t xml:space="preserve"> kann:</t>
    </r>
  </si>
  <si>
    <r>
      <t xml:space="preserve">11) Formel, </t>
    </r>
    <r>
      <rPr>
        <sz val="11"/>
        <rFont val="Calibri"/>
        <family val="2"/>
        <scheme val="minor"/>
      </rPr>
      <t>mit der man umgekehrt aus der jeweiligen Punktezahl p die</t>
    </r>
    <r>
      <rPr>
        <b/>
        <sz val="11"/>
        <rFont val="Calibri"/>
        <family val="2"/>
        <scheme val="minor"/>
      </rPr>
      <t xml:space="preserve"> Mindest-Rohpunktzahl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 ermitteln kann:</t>
    </r>
    <r>
      <rPr>
        <b/>
        <sz val="11"/>
        <rFont val="Calibri"/>
        <family val="2"/>
        <scheme val="minor"/>
      </rPr>
      <t xml:space="preserve"> </t>
    </r>
  </si>
  <si>
    <t xml:space="preserve">          skala schlägt dem Lehrer Noten vor. Sie hilft dabei, Bewertungen möglichst fair und transparent vorneh-</t>
  </si>
  <si>
    <r>
      <t xml:space="preserve">          men zu können. Letztendlich entscheidet jedoch der Lehrer. </t>
    </r>
    <r>
      <rPr>
        <b/>
        <sz val="11"/>
        <color theme="1"/>
        <rFont val="Calibri"/>
        <family val="2"/>
        <scheme val="minor"/>
      </rPr>
      <t>Er setzt die Note am Ende fest.</t>
    </r>
    <r>
      <rPr>
        <sz val="11"/>
        <color theme="1"/>
        <rFont val="Calibri"/>
        <family val="2"/>
        <scheme val="minor"/>
      </rPr>
      <t xml:space="preserve"> Dabei</t>
    </r>
  </si>
  <si>
    <r>
      <t xml:space="preserve">    </t>
    </r>
    <r>
      <rPr>
        <b/>
        <sz val="11"/>
        <color theme="1"/>
        <rFont val="Calibri"/>
        <family val="2"/>
        <scheme val="minor"/>
      </rPr>
      <t>Achtung: Jede</t>
    </r>
    <r>
      <rPr>
        <sz val="11"/>
        <color theme="1"/>
        <rFont val="Calibri"/>
        <family val="2"/>
        <scheme val="minor"/>
      </rPr>
      <t xml:space="preserve"> Notenskala darf nur als </t>
    </r>
    <r>
      <rPr>
        <b/>
        <sz val="11"/>
        <color theme="1"/>
        <rFont val="Calibri"/>
        <family val="2"/>
        <scheme val="minor"/>
      </rPr>
      <t>Hilfsmittel</t>
    </r>
    <r>
      <rPr>
        <sz val="11"/>
        <color theme="1"/>
        <rFont val="Calibri"/>
        <family val="2"/>
        <scheme val="minor"/>
      </rPr>
      <t xml:space="preserve"> und nicht als </t>
    </r>
    <r>
      <rPr>
        <b/>
        <sz val="11"/>
        <color theme="1"/>
        <rFont val="Calibri"/>
        <family val="2"/>
        <scheme val="minor"/>
      </rPr>
      <t>Vorschrift</t>
    </r>
    <r>
      <rPr>
        <sz val="11"/>
        <color theme="1"/>
        <rFont val="Calibri"/>
        <family val="2"/>
        <scheme val="minor"/>
      </rPr>
      <t xml:space="preserve"> verstanden werden. Eine Noten-  </t>
    </r>
  </si>
  <si>
    <r>
      <rPr>
        <b/>
        <sz val="11"/>
        <color theme="1"/>
        <rFont val="Calibri"/>
        <family val="2"/>
        <scheme val="minor"/>
      </rPr>
      <t>6)</t>
    </r>
    <r>
      <rPr>
        <sz val="11"/>
        <color theme="1"/>
        <rFont val="Calibri"/>
        <family val="2"/>
        <scheme val="minor"/>
      </rPr>
      <t xml:space="preserve"> In der Jahrestabelle werden </t>
    </r>
    <r>
      <rPr>
        <b/>
        <sz val="11"/>
        <color theme="1"/>
        <rFont val="Calibri"/>
        <family val="2"/>
        <scheme val="minor"/>
      </rPr>
      <t>wackelige Zeugnisnoten</t>
    </r>
    <r>
      <rPr>
        <sz val="11"/>
        <color theme="1"/>
        <rFont val="Calibri"/>
        <family val="2"/>
        <scheme val="minor"/>
      </rPr>
      <t xml:space="preserve"> mit einem helleren bzw. dunkleren Hintergrund hervorgehoben.  </t>
    </r>
  </si>
  <si>
    <r>
      <t xml:space="preserve">    (iii) Sich im Mangelhaft-Bereich </t>
    </r>
    <r>
      <rPr>
        <b/>
        <sz val="11"/>
        <color theme="1"/>
        <rFont val="Calibri"/>
        <family val="2"/>
        <scheme val="minor"/>
      </rPr>
      <t>nicht an die Skala halten</t>
    </r>
    <r>
      <rPr>
        <sz val="11"/>
        <color theme="1"/>
        <rFont val="Calibri"/>
        <family val="2"/>
        <scheme val="minor"/>
      </rPr>
      <t xml:space="preserve"> und den Schülern einfach eine bessere Note geben. </t>
    </r>
  </si>
  <si>
    <r>
      <t xml:space="preserve">   (iv) </t>
    </r>
    <r>
      <rPr>
        <b/>
        <sz val="11"/>
        <color theme="1"/>
        <rFont val="Calibri"/>
        <family val="2"/>
        <scheme val="minor"/>
      </rPr>
      <t xml:space="preserve">Besser und wichtiger </t>
    </r>
    <r>
      <rPr>
        <sz val="11"/>
        <color theme="1"/>
        <rFont val="Calibri"/>
        <family val="2"/>
        <scheme val="minor"/>
      </rPr>
      <t xml:space="preserve">als eine einseitige "sanftere" Benotung im Mangelhaftbereich ist es, gemeinsam mit den   </t>
    </r>
  </si>
  <si>
    <r>
      <rPr>
        <b/>
        <sz val="11"/>
        <color theme="1"/>
        <rFont val="Calibri"/>
        <family val="2"/>
        <scheme val="minor"/>
      </rPr>
      <t xml:space="preserve">9) Wie kann man </t>
    </r>
    <r>
      <rPr>
        <sz val="11"/>
        <color theme="1"/>
        <rFont val="Calibri"/>
        <family val="2"/>
        <scheme val="minor"/>
      </rPr>
      <t xml:space="preserve">erreichen, dass </t>
    </r>
    <r>
      <rPr>
        <b/>
        <sz val="11"/>
        <color theme="1"/>
        <rFont val="Calibri"/>
        <family val="2"/>
        <scheme val="minor"/>
      </rPr>
      <t>im "Mangelhaftbereich"</t>
    </r>
    <r>
      <rPr>
        <sz val="11"/>
        <color theme="1"/>
        <rFont val="Calibri"/>
        <family val="2"/>
        <scheme val="minor"/>
      </rPr>
      <t xml:space="preserve"> (1 u. 2 Pkte) etwas "sanfter" benotet wird? </t>
    </r>
  </si>
  <si>
    <t xml:space="preserve">    (i)  Vergibt der Lehrer am Ende z.B. 3 zusätzl. Rohpunkte, falls die Klausur den formalen Ansprüchen genügt,  </t>
  </si>
  <si>
    <t xml:space="preserve">          können schwächere Schüler so bereits ab ca. 20% der Rohpunkte 1 Notenpunkt erreichen.</t>
  </si>
  <si>
    <r>
      <t xml:space="preserve">    (ii) Man kann einzelnen Schülern im Mangelhaft-Bereich </t>
    </r>
    <r>
      <rPr>
        <b/>
        <sz val="11"/>
        <color theme="1"/>
        <rFont val="Calibri"/>
        <family val="2"/>
        <scheme val="minor"/>
      </rPr>
      <t>1-2 Zusatz-Rohpunkte</t>
    </r>
    <r>
      <rPr>
        <sz val="11"/>
        <color theme="1"/>
        <rFont val="Calibri"/>
        <family val="2"/>
        <scheme val="minor"/>
      </rPr>
      <t xml:space="preserve"> schenken (in einer leeren Spalte). </t>
    </r>
  </si>
  <si>
    <t xml:space="preserve">          spielen nicht nur arithmetische, sondern auch pädagogische Gesichtspunkte eine Rolle!</t>
  </si>
  <si>
    <r>
      <rPr>
        <b/>
        <sz val="11"/>
        <color theme="1"/>
        <rFont val="Calibri"/>
        <family val="2"/>
        <scheme val="minor"/>
      </rPr>
      <t>12) Für Mathematiker:</t>
    </r>
    <r>
      <rPr>
        <sz val="11"/>
        <color theme="1"/>
        <rFont val="Calibri"/>
        <family val="2"/>
        <scheme val="minor"/>
      </rPr>
      <t xml:space="preserve"> Die folgende Abbildung verdeutlicht, wie die mittlere (schwarze) Formel verändert werden muss, um äquidistante Notenanhebenungen   </t>
    </r>
  </si>
  <si>
    <t xml:space="preserve">                      bei positiven Bonuspunkten B und äquidistanten Notenabsenkungen bei negativen Absenkungspunkten A erreichen zu können.</t>
  </si>
  <si>
    <r>
      <t xml:space="preserve">         jeweiligen Schülern </t>
    </r>
    <r>
      <rPr>
        <b/>
        <sz val="11"/>
        <color theme="1"/>
        <rFont val="Calibri"/>
        <family val="2"/>
        <scheme val="minor"/>
      </rPr>
      <t>die Ursachen</t>
    </r>
    <r>
      <rPr>
        <sz val="11"/>
        <color theme="1"/>
        <rFont val="Calibri"/>
        <family val="2"/>
        <scheme val="minor"/>
      </rPr>
      <t xml:space="preserve"> zu erkennen, </t>
    </r>
    <r>
      <rPr>
        <b/>
        <sz val="11"/>
        <color theme="1"/>
        <rFont val="Calibri"/>
        <family val="2"/>
        <scheme val="minor"/>
      </rPr>
      <t>warum</t>
    </r>
    <r>
      <rPr>
        <sz val="11"/>
        <color theme="1"/>
        <rFont val="Calibri"/>
        <family val="2"/>
        <scheme val="minor"/>
      </rPr>
      <t xml:space="preserve"> keine 40% der Leistungsanforderungen bewältigt werden können (so wie im Abitur erforderlich).</t>
    </r>
  </si>
  <si>
    <t xml:space="preserve">         Es besteht die Gefahr, dass sanftere Benotungen Lernprobleme verdecken, statt sie aktiv anzugehen und zu lösen. </t>
  </si>
  <si>
    <r>
      <t xml:space="preserve">         In der Regel benötigen diese Schüler ein nachhaltigeres Wiederholungskonzept </t>
    </r>
    <r>
      <rPr>
        <b/>
        <sz val="11"/>
        <color theme="1"/>
        <rFont val="Calibri"/>
        <family val="2"/>
        <scheme val="minor"/>
      </rPr>
      <t xml:space="preserve"> während (!)</t>
    </r>
    <r>
      <rPr>
        <sz val="11"/>
        <color theme="1"/>
        <rFont val="Calibri"/>
        <family val="2"/>
        <scheme val="minor"/>
      </rPr>
      <t xml:space="preserve"> des Unterrichts.  </t>
    </r>
  </si>
  <si>
    <t>HA+</t>
  </si>
  <si>
    <t>HA-</t>
  </si>
  <si>
    <t>Vortrag+</t>
  </si>
  <si>
    <t>Vortrag-</t>
  </si>
  <si>
    <t>Bemerkungen</t>
  </si>
  <si>
    <t>Vortr.+</t>
  </si>
  <si>
    <t>Vortr.-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</si>
</sst>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d\ dd/mm/yy"/>
  </numFmts>
  <fonts count="4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b/>
      <sz val="12"/>
      <color theme="1"/>
      <name val="Comic Sans MS"/>
      <family val="4"/>
    </font>
    <font>
      <b/>
      <sz val="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5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sz val="8"/>
      <color theme="0" tint="-4.9989318521683403E-2"/>
      <name val="Calibri"/>
      <family val="2"/>
    </font>
    <font>
      <sz val="10"/>
      <name val="Arial"/>
      <family val="2"/>
    </font>
    <font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8"/>
      <name val="Calibri"/>
      <family val="2"/>
      <scheme val="minor"/>
    </font>
    <font>
      <b/>
      <sz val="36"/>
      <color theme="5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5" tint="0.59999389629810485"/>
      <name val="Calibri"/>
      <family val="2"/>
      <scheme val="minor"/>
    </font>
    <font>
      <b/>
      <sz val="36"/>
      <color theme="9" tint="-0.249977111117893"/>
      <name val="Calibri"/>
      <family val="2"/>
      <scheme val="minor"/>
    </font>
    <font>
      <sz val="11"/>
      <color indexed="53"/>
      <name val="Calibri"/>
      <family val="2"/>
      <scheme val="minor"/>
    </font>
    <font>
      <sz val="9"/>
      <color theme="0"/>
      <name val="Calibri"/>
      <family val="2"/>
      <scheme val="minor"/>
    </font>
    <font>
      <sz val="12"/>
      <name val="Calibri"/>
      <family val="2"/>
      <scheme val="minor"/>
    </font>
    <font>
      <sz val="7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8A968"/>
        <bgColor indexed="64"/>
      </patternFill>
    </fill>
    <fill>
      <patternFill patternType="solid">
        <fgColor theme="9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theme="5" tint="0.59996337778862885"/>
      </right>
      <top style="thin">
        <color indexed="64"/>
      </top>
      <bottom/>
      <diagonal/>
    </border>
    <border>
      <left style="dashed">
        <color theme="5" tint="0.5999633777886288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5" tint="0.59996337778862885"/>
      </right>
      <top style="thin">
        <color indexed="64"/>
      </top>
      <bottom style="thin">
        <color indexed="64"/>
      </bottom>
      <diagonal/>
    </border>
    <border>
      <left style="dashed">
        <color theme="5" tint="0.5999633777886288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35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shrinkToFit="1"/>
      <protection locked="0"/>
    </xf>
    <xf numFmtId="0" fontId="10" fillId="4" borderId="3" xfId="0" applyFont="1" applyFill="1" applyBorder="1" applyAlignment="1" applyProtection="1">
      <alignment horizontal="center" vertical="center" shrinkToFit="1"/>
      <protection locked="0"/>
    </xf>
    <xf numFmtId="0" fontId="10" fillId="4" borderId="9" xfId="0" applyFont="1" applyFill="1" applyBorder="1" applyAlignment="1" applyProtection="1">
      <alignment horizontal="center" vertical="center" shrinkToFit="1"/>
      <protection locked="0"/>
    </xf>
    <xf numFmtId="0" fontId="10" fillId="4" borderId="12" xfId="0" applyFont="1" applyFill="1" applyBorder="1" applyAlignment="1">
      <alignment horizontal="center" vertical="center" shrinkToFit="1"/>
    </xf>
    <xf numFmtId="0" fontId="10" fillId="4" borderId="9" xfId="0" applyFont="1" applyFill="1" applyBorder="1" applyAlignment="1">
      <alignment horizontal="center" vertical="center" shrinkToFit="1"/>
    </xf>
    <xf numFmtId="0" fontId="10" fillId="4" borderId="3" xfId="0" applyFont="1" applyFill="1" applyBorder="1" applyAlignment="1">
      <alignment horizontal="center" vertical="center" shrinkToFit="1"/>
    </xf>
    <xf numFmtId="0" fontId="1" fillId="0" borderId="0" xfId="0" applyFont="1" applyFill="1"/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5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11" fillId="0" borderId="0" xfId="0" applyFont="1" applyFill="1" applyAlignment="1" applyProtection="1">
      <alignment horizontal="center" vertical="center"/>
      <protection locked="0"/>
    </xf>
    <xf numFmtId="1" fontId="1" fillId="4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1" fontId="1" fillId="4" borderId="8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 applyProtection="1">
      <alignment horizontal="center" vertical="center" shrinkToFit="1"/>
      <protection locked="0"/>
    </xf>
    <xf numFmtId="0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 applyProtection="1">
      <alignment horizontal="center" textRotation="45"/>
      <protection locked="0"/>
    </xf>
    <xf numFmtId="49" fontId="1" fillId="0" borderId="13" xfId="0" applyNumberFormat="1" applyFont="1" applyFill="1" applyBorder="1"/>
    <xf numFmtId="49" fontId="1" fillId="0" borderId="0" xfId="0" applyNumberFormat="1" applyFont="1" applyFill="1"/>
    <xf numFmtId="49" fontId="4" fillId="0" borderId="14" xfId="0" applyNumberFormat="1" applyFont="1" applyFill="1" applyBorder="1" applyAlignment="1" applyProtection="1">
      <alignment horizontal="center" textRotation="45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 applyProtection="1">
      <alignment horizontal="center" vertical="center" shrinkToFit="1"/>
      <protection locked="0"/>
    </xf>
    <xf numFmtId="0" fontId="16" fillId="3" borderId="3" xfId="0" applyFont="1" applyFill="1" applyBorder="1" applyAlignment="1" applyProtection="1">
      <alignment horizontal="center" vertical="center" shrinkToFit="1"/>
      <protection locked="0"/>
    </xf>
    <xf numFmtId="0" fontId="1" fillId="0" borderId="15" xfId="0" applyNumberFormat="1" applyFont="1" applyFill="1" applyBorder="1" applyAlignment="1" applyProtection="1">
      <alignment horizontal="center" vertical="center" shrinkToFit="1"/>
    </xf>
    <xf numFmtId="0" fontId="1" fillId="0" borderId="10" xfId="0" applyNumberFormat="1" applyFont="1" applyFill="1" applyBorder="1" applyAlignment="1" applyProtection="1">
      <alignment horizontal="center" vertical="center" shrinkToFit="1"/>
    </xf>
    <xf numFmtId="1" fontId="18" fillId="0" borderId="1" xfId="0" applyNumberFormat="1" applyFont="1" applyFill="1" applyBorder="1" applyAlignment="1" applyProtection="1">
      <alignment horizontal="center" vertical="center"/>
    </xf>
    <xf numFmtId="1" fontId="1" fillId="4" borderId="10" xfId="0" applyNumberFormat="1" applyFont="1" applyFill="1" applyBorder="1" applyAlignment="1">
      <alignment horizontal="center" vertical="center" shrinkToFit="1"/>
    </xf>
    <xf numFmtId="1" fontId="1" fillId="4" borderId="8" xfId="0" applyNumberFormat="1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0" fillId="4" borderId="10" xfId="0" applyNumberFormat="1" applyFont="1" applyFill="1" applyBorder="1" applyAlignment="1">
      <alignment horizontal="center" vertical="center"/>
    </xf>
    <xf numFmtId="1" fontId="0" fillId="4" borderId="8" xfId="0" applyNumberFormat="1" applyFont="1" applyFill="1" applyBorder="1" applyAlignment="1">
      <alignment horizontal="center" vertical="center" shrinkToFit="1"/>
    </xf>
    <xf numFmtId="0" fontId="0" fillId="0" borderId="10" xfId="0" applyFont="1" applyFill="1" applyBorder="1" applyAlignment="1" applyProtection="1">
      <alignment horizontal="center" vertical="center" shrinkToFit="1"/>
      <protection locked="0"/>
    </xf>
    <xf numFmtId="0" fontId="8" fillId="3" borderId="15" xfId="0" applyFont="1" applyFill="1" applyBorder="1" applyAlignment="1">
      <alignment horizontal="center" vertical="center"/>
    </xf>
    <xf numFmtId="1" fontId="7" fillId="3" borderId="15" xfId="0" applyNumberFormat="1" applyFont="1" applyFill="1" applyBorder="1" applyAlignment="1" applyProtection="1">
      <alignment horizontal="center" vertical="center" shrinkToFit="1"/>
    </xf>
    <xf numFmtId="0" fontId="5" fillId="3" borderId="15" xfId="0" applyFont="1" applyFill="1" applyBorder="1" applyAlignment="1" applyProtection="1">
      <alignment horizontal="center" vertical="center" shrinkToFit="1"/>
    </xf>
    <xf numFmtId="1" fontId="4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Protection="1"/>
    <xf numFmtId="0" fontId="24" fillId="0" borderId="0" xfId="1"/>
    <xf numFmtId="0" fontId="18" fillId="0" borderId="0" xfId="1" applyFont="1"/>
    <xf numFmtId="0" fontId="18" fillId="0" borderId="0" xfId="1" applyFont="1" applyFill="1" applyBorder="1"/>
    <xf numFmtId="0" fontId="25" fillId="0" borderId="0" xfId="1" applyFont="1" applyFill="1" applyBorder="1" applyAlignment="1">
      <alignment horizontal="center"/>
    </xf>
    <xf numFmtId="0" fontId="25" fillId="0" borderId="0" xfId="1" applyFont="1" applyFill="1" applyBorder="1" applyAlignment="1">
      <alignment horizontal="left"/>
    </xf>
    <xf numFmtId="0" fontId="18" fillId="0" borderId="0" xfId="1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164" fontId="17" fillId="0" borderId="0" xfId="1" applyNumberFormat="1" applyFont="1" applyAlignment="1">
      <alignment horizontal="center" vertical="center"/>
    </xf>
    <xf numFmtId="0" fontId="18" fillId="0" borderId="0" xfId="1" applyFont="1" applyFill="1" applyBorder="1" applyAlignment="1"/>
    <xf numFmtId="0" fontId="19" fillId="6" borderId="1" xfId="1" applyFont="1" applyFill="1" applyBorder="1" applyAlignment="1">
      <alignment horizontal="center" vertical="center"/>
    </xf>
    <xf numFmtId="9" fontId="19" fillId="6" borderId="1" xfId="1" applyNumberFormat="1" applyFont="1" applyFill="1" applyBorder="1" applyAlignment="1">
      <alignment horizontal="center" vertical="center"/>
    </xf>
    <xf numFmtId="0" fontId="26" fillId="6" borderId="1" xfId="1" applyFont="1" applyFill="1" applyBorder="1" applyAlignment="1">
      <alignment horizontal="center" vertical="center"/>
    </xf>
    <xf numFmtId="0" fontId="26" fillId="6" borderId="15" xfId="1" applyFont="1" applyFill="1" applyBorder="1" applyAlignment="1">
      <alignment horizontal="center" vertical="center" wrapText="1"/>
    </xf>
    <xf numFmtId="0" fontId="26" fillId="6" borderId="19" xfId="1" applyFont="1" applyFill="1" applyBorder="1" applyAlignment="1">
      <alignment horizontal="center" vertical="center" wrapText="1"/>
    </xf>
    <xf numFmtId="0" fontId="26" fillId="6" borderId="10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24" fillId="0" borderId="0" xfId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NumberFormat="1" applyFont="1" applyFill="1" applyBorder="1" applyAlignment="1">
      <alignment horizontal="center" vertical="center"/>
    </xf>
    <xf numFmtId="0" fontId="17" fillId="0" borderId="7" xfId="1" applyNumberFormat="1" applyFont="1" applyFill="1" applyBorder="1" applyAlignment="1">
      <alignment horizontal="center" vertical="center"/>
    </xf>
    <xf numFmtId="0" fontId="18" fillId="0" borderId="20" xfId="1" applyFont="1" applyFill="1" applyBorder="1" applyAlignment="1">
      <alignment horizontal="center" vertical="center"/>
    </xf>
    <xf numFmtId="0" fontId="17" fillId="0" borderId="2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horizontal="center" vertical="center"/>
    </xf>
    <xf numFmtId="0" fontId="17" fillId="0" borderId="21" xfId="1" applyNumberFormat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17" xfId="1" applyFont="1" applyFill="1" applyBorder="1" applyAlignment="1">
      <alignment horizontal="center" vertical="center"/>
    </xf>
    <xf numFmtId="0" fontId="17" fillId="0" borderId="17" xfId="1" applyNumberFormat="1" applyFont="1" applyFill="1" applyBorder="1" applyAlignment="1">
      <alignment horizontal="center" vertical="center"/>
    </xf>
    <xf numFmtId="0" fontId="17" fillId="0" borderId="9" xfId="1" applyNumberFormat="1" applyFont="1" applyFill="1" applyBorder="1" applyAlignment="1">
      <alignment horizontal="center" vertical="center"/>
    </xf>
    <xf numFmtId="0" fontId="18" fillId="7" borderId="2" xfId="1" applyFont="1" applyFill="1" applyBorder="1" applyAlignment="1">
      <alignment horizontal="center" vertical="center"/>
    </xf>
    <xf numFmtId="0" fontId="17" fillId="7" borderId="2" xfId="1" applyFont="1" applyFill="1" applyBorder="1" applyAlignment="1">
      <alignment horizontal="center" vertical="center"/>
    </xf>
    <xf numFmtId="0" fontId="17" fillId="7" borderId="6" xfId="1" applyFont="1" applyFill="1" applyBorder="1" applyAlignment="1">
      <alignment horizontal="center" vertical="center"/>
    </xf>
    <xf numFmtId="0" fontId="17" fillId="7" borderId="6" xfId="1" applyNumberFormat="1" applyFont="1" applyFill="1" applyBorder="1" applyAlignment="1">
      <alignment horizontal="center" vertical="center"/>
    </xf>
    <xf numFmtId="0" fontId="17" fillId="7" borderId="7" xfId="1" applyNumberFormat="1" applyFont="1" applyFill="1" applyBorder="1" applyAlignment="1">
      <alignment horizontal="center" vertical="center"/>
    </xf>
    <xf numFmtId="0" fontId="18" fillId="7" borderId="20" xfId="1" applyFont="1" applyFill="1" applyBorder="1" applyAlignment="1">
      <alignment horizontal="center" vertical="center"/>
    </xf>
    <xf numFmtId="0" fontId="17" fillId="7" borderId="20" xfId="1" applyFont="1" applyFill="1" applyBorder="1" applyAlignment="1">
      <alignment horizontal="center" vertical="center"/>
    </xf>
    <xf numFmtId="0" fontId="17" fillId="7" borderId="0" xfId="1" applyFont="1" applyFill="1" applyBorder="1" applyAlignment="1">
      <alignment horizontal="center" vertical="center"/>
    </xf>
    <xf numFmtId="0" fontId="17" fillId="7" borderId="0" xfId="1" applyNumberFormat="1" applyFont="1" applyFill="1" applyBorder="1" applyAlignment="1">
      <alignment horizontal="center" vertical="center"/>
    </xf>
    <xf numFmtId="0" fontId="17" fillId="7" borderId="21" xfId="1" applyNumberFormat="1" applyFont="1" applyFill="1" applyBorder="1" applyAlignment="1">
      <alignment horizontal="center" vertical="center"/>
    </xf>
    <xf numFmtId="0" fontId="18" fillId="7" borderId="3" xfId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/>
    </xf>
    <xf numFmtId="0" fontId="17" fillId="7" borderId="17" xfId="1" applyFont="1" applyFill="1" applyBorder="1" applyAlignment="1">
      <alignment horizontal="center" vertical="center"/>
    </xf>
    <xf numFmtId="0" fontId="17" fillId="7" borderId="17" xfId="1" applyNumberFormat="1" applyFont="1" applyFill="1" applyBorder="1" applyAlignment="1">
      <alignment horizontal="center" vertical="center"/>
    </xf>
    <xf numFmtId="0" fontId="17" fillId="7" borderId="9" xfId="1" applyNumberFormat="1" applyFont="1" applyFill="1" applyBorder="1" applyAlignment="1">
      <alignment horizontal="center" vertical="center"/>
    </xf>
    <xf numFmtId="0" fontId="18" fillId="8" borderId="2" xfId="1" applyFont="1" applyFill="1" applyBorder="1" applyAlignment="1">
      <alignment horizontal="center" vertical="center"/>
    </xf>
    <xf numFmtId="0" fontId="17" fillId="8" borderId="2" xfId="1" applyFont="1" applyFill="1" applyBorder="1" applyAlignment="1">
      <alignment horizontal="center" vertical="center"/>
    </xf>
    <xf numFmtId="0" fontId="17" fillId="8" borderId="6" xfId="1" applyFont="1" applyFill="1" applyBorder="1" applyAlignment="1">
      <alignment horizontal="center" vertical="center"/>
    </xf>
    <xf numFmtId="0" fontId="17" fillId="8" borderId="6" xfId="1" applyNumberFormat="1" applyFont="1" applyFill="1" applyBorder="1" applyAlignment="1">
      <alignment horizontal="center" vertical="center"/>
    </xf>
    <xf numFmtId="0" fontId="17" fillId="8" borderId="7" xfId="1" applyNumberFormat="1" applyFont="1" applyFill="1" applyBorder="1" applyAlignment="1">
      <alignment horizontal="center" vertical="center"/>
    </xf>
    <xf numFmtId="0" fontId="18" fillId="8" borderId="20" xfId="1" applyFont="1" applyFill="1" applyBorder="1" applyAlignment="1">
      <alignment horizontal="center" vertical="center"/>
    </xf>
    <xf numFmtId="0" fontId="17" fillId="8" borderId="20" xfId="1" applyFont="1" applyFill="1" applyBorder="1" applyAlignment="1">
      <alignment horizontal="center" vertical="center"/>
    </xf>
    <xf numFmtId="0" fontId="17" fillId="8" borderId="0" xfId="1" applyFont="1" applyFill="1" applyBorder="1" applyAlignment="1">
      <alignment horizontal="center" vertical="center"/>
    </xf>
    <xf numFmtId="0" fontId="17" fillId="8" borderId="0" xfId="1" applyNumberFormat="1" applyFont="1" applyFill="1" applyBorder="1" applyAlignment="1">
      <alignment horizontal="center" vertical="center"/>
    </xf>
    <xf numFmtId="0" fontId="17" fillId="8" borderId="21" xfId="1" applyNumberFormat="1" applyFont="1" applyFill="1" applyBorder="1" applyAlignment="1">
      <alignment horizontal="center" vertical="center"/>
    </xf>
    <xf numFmtId="0" fontId="24" fillId="0" borderId="0" xfId="1" applyAlignment="1">
      <alignment vertical="center"/>
    </xf>
    <xf numFmtId="0" fontId="18" fillId="8" borderId="3" xfId="1" applyFont="1" applyFill="1" applyBorder="1" applyAlignment="1">
      <alignment horizontal="center" vertical="center"/>
    </xf>
    <xf numFmtId="0" fontId="17" fillId="8" borderId="3" xfId="1" applyFont="1" applyFill="1" applyBorder="1" applyAlignment="1">
      <alignment horizontal="center" vertical="center"/>
    </xf>
    <xf numFmtId="0" fontId="17" fillId="8" borderId="17" xfId="1" applyFont="1" applyFill="1" applyBorder="1" applyAlignment="1">
      <alignment horizontal="center" vertical="center"/>
    </xf>
    <xf numFmtId="0" fontId="17" fillId="8" borderId="17" xfId="1" applyNumberFormat="1" applyFont="1" applyFill="1" applyBorder="1" applyAlignment="1">
      <alignment horizontal="center" vertical="center"/>
    </xf>
    <xf numFmtId="0" fontId="17" fillId="8" borderId="9" xfId="1" applyNumberFormat="1" applyFont="1" applyFill="1" applyBorder="1" applyAlignment="1">
      <alignment horizontal="center" vertical="center"/>
    </xf>
    <xf numFmtId="0" fontId="18" fillId="9" borderId="2" xfId="1" applyFont="1" applyFill="1" applyBorder="1" applyAlignment="1">
      <alignment horizontal="center" vertical="center"/>
    </xf>
    <xf numFmtId="0" fontId="17" fillId="9" borderId="2" xfId="1" applyFont="1" applyFill="1" applyBorder="1" applyAlignment="1">
      <alignment horizontal="center" vertical="center"/>
    </xf>
    <xf numFmtId="0" fontId="17" fillId="9" borderId="6" xfId="1" applyFont="1" applyFill="1" applyBorder="1" applyAlignment="1">
      <alignment horizontal="center" vertical="center"/>
    </xf>
    <xf numFmtId="0" fontId="17" fillId="9" borderId="6" xfId="1" applyNumberFormat="1" applyFont="1" applyFill="1" applyBorder="1" applyAlignment="1">
      <alignment horizontal="center" vertical="center"/>
    </xf>
    <xf numFmtId="0" fontId="17" fillId="9" borderId="7" xfId="1" applyNumberFormat="1" applyFont="1" applyFill="1" applyBorder="1" applyAlignment="1">
      <alignment horizontal="center" vertical="center"/>
    </xf>
    <xf numFmtId="0" fontId="18" fillId="9" borderId="20" xfId="1" applyFont="1" applyFill="1" applyBorder="1" applyAlignment="1">
      <alignment horizontal="center" vertical="center"/>
    </xf>
    <xf numFmtId="0" fontId="17" fillId="9" borderId="20" xfId="1" applyFont="1" applyFill="1" applyBorder="1" applyAlignment="1">
      <alignment horizontal="center" vertical="center"/>
    </xf>
    <xf numFmtId="0" fontId="17" fillId="9" borderId="0" xfId="1" applyFont="1" applyFill="1" applyBorder="1" applyAlignment="1">
      <alignment horizontal="center" vertical="center"/>
    </xf>
    <xf numFmtId="0" fontId="17" fillId="9" borderId="0" xfId="1" applyNumberFormat="1" applyFont="1" applyFill="1" applyBorder="1" applyAlignment="1">
      <alignment horizontal="center" vertical="center"/>
    </xf>
    <xf numFmtId="0" fontId="17" fillId="9" borderId="21" xfId="1" applyNumberFormat="1" applyFont="1" applyFill="1" applyBorder="1" applyAlignment="1">
      <alignment horizontal="center" vertical="center"/>
    </xf>
    <xf numFmtId="0" fontId="18" fillId="9" borderId="3" xfId="1" applyFont="1" applyFill="1" applyBorder="1" applyAlignment="1">
      <alignment horizontal="center" vertical="center"/>
    </xf>
    <xf numFmtId="0" fontId="17" fillId="9" borderId="3" xfId="1" applyFont="1" applyFill="1" applyBorder="1" applyAlignment="1">
      <alignment horizontal="center" vertical="center"/>
    </xf>
    <xf numFmtId="0" fontId="17" fillId="9" borderId="17" xfId="1" applyFont="1" applyFill="1" applyBorder="1" applyAlignment="1">
      <alignment horizontal="center" vertical="center"/>
    </xf>
    <xf numFmtId="0" fontId="17" fillId="9" borderId="17" xfId="1" applyNumberFormat="1" applyFont="1" applyFill="1" applyBorder="1" applyAlignment="1">
      <alignment horizontal="center" vertical="center"/>
    </xf>
    <xf numFmtId="0" fontId="17" fillId="9" borderId="9" xfId="1" applyNumberFormat="1" applyFont="1" applyFill="1" applyBorder="1" applyAlignment="1">
      <alignment horizontal="center" vertical="center"/>
    </xf>
    <xf numFmtId="0" fontId="18" fillId="10" borderId="2" xfId="1" applyFont="1" applyFill="1" applyBorder="1" applyAlignment="1">
      <alignment horizontal="center" vertical="center"/>
    </xf>
    <xf numFmtId="0" fontId="17" fillId="10" borderId="2" xfId="1" applyFont="1" applyFill="1" applyBorder="1" applyAlignment="1">
      <alignment horizontal="center" vertical="center"/>
    </xf>
    <xf numFmtId="0" fontId="17" fillId="10" borderId="6" xfId="1" applyFont="1" applyFill="1" applyBorder="1" applyAlignment="1">
      <alignment horizontal="center" vertical="center"/>
    </xf>
    <xf numFmtId="0" fontId="17" fillId="10" borderId="6" xfId="1" applyNumberFormat="1" applyFont="1" applyFill="1" applyBorder="1" applyAlignment="1">
      <alignment horizontal="center" vertical="center"/>
    </xf>
    <xf numFmtId="0" fontId="17" fillId="10" borderId="7" xfId="1" applyNumberFormat="1" applyFont="1" applyFill="1" applyBorder="1" applyAlignment="1">
      <alignment horizontal="center" vertical="center"/>
    </xf>
    <xf numFmtId="0" fontId="18" fillId="10" borderId="20" xfId="1" applyFont="1" applyFill="1" applyBorder="1" applyAlignment="1">
      <alignment horizontal="center" vertical="center"/>
    </xf>
    <xf numFmtId="0" fontId="17" fillId="10" borderId="20" xfId="1" applyFont="1" applyFill="1" applyBorder="1" applyAlignment="1">
      <alignment horizontal="center" vertical="center"/>
    </xf>
    <xf numFmtId="0" fontId="17" fillId="10" borderId="0" xfId="1" applyFont="1" applyFill="1" applyBorder="1" applyAlignment="1">
      <alignment horizontal="center" vertical="center"/>
    </xf>
    <xf numFmtId="0" fontId="17" fillId="10" borderId="0" xfId="1" applyNumberFormat="1" applyFont="1" applyFill="1" applyBorder="1" applyAlignment="1">
      <alignment horizontal="center" vertical="center"/>
    </xf>
    <xf numFmtId="0" fontId="17" fillId="10" borderId="21" xfId="1" applyNumberFormat="1" applyFont="1" applyFill="1" applyBorder="1" applyAlignment="1">
      <alignment horizontal="center" vertical="center"/>
    </xf>
    <xf numFmtId="0" fontId="18" fillId="10" borderId="3" xfId="1" applyFont="1" applyFill="1" applyBorder="1" applyAlignment="1">
      <alignment horizontal="center" vertical="center"/>
    </xf>
    <xf numFmtId="0" fontId="17" fillId="10" borderId="3" xfId="1" applyFont="1" applyFill="1" applyBorder="1" applyAlignment="1">
      <alignment horizontal="center" vertical="center"/>
    </xf>
    <xf numFmtId="0" fontId="17" fillId="10" borderId="17" xfId="1" applyFont="1" applyFill="1" applyBorder="1" applyAlignment="1">
      <alignment horizontal="center" vertical="center"/>
    </xf>
    <xf numFmtId="0" fontId="17" fillId="10" borderId="17" xfId="1" applyNumberFormat="1" applyFont="1" applyFill="1" applyBorder="1" applyAlignment="1">
      <alignment horizontal="center" vertical="center"/>
    </xf>
    <xf numFmtId="0" fontId="17" fillId="10" borderId="9" xfId="1" applyNumberFormat="1" applyFont="1" applyFill="1" applyBorder="1" applyAlignment="1">
      <alignment horizontal="center" vertical="center"/>
    </xf>
    <xf numFmtId="0" fontId="18" fillId="10" borderId="1" xfId="1" applyFont="1" applyFill="1" applyBorder="1" applyAlignment="1">
      <alignment horizontal="center" vertical="center"/>
    </xf>
    <xf numFmtId="0" fontId="17" fillId="10" borderId="1" xfId="1" applyFont="1" applyFill="1" applyBorder="1" applyAlignment="1">
      <alignment horizontal="center" vertical="center"/>
    </xf>
    <xf numFmtId="0" fontId="17" fillId="10" borderId="15" xfId="1" applyFont="1" applyFill="1" applyBorder="1" applyAlignment="1">
      <alignment horizontal="center" vertical="center"/>
    </xf>
    <xf numFmtId="0" fontId="17" fillId="10" borderId="19" xfId="1" applyNumberFormat="1" applyFont="1" applyFill="1" applyBorder="1" applyAlignment="1">
      <alignment horizontal="center" vertical="center"/>
    </xf>
    <xf numFmtId="0" fontId="17" fillId="10" borderId="10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top"/>
    </xf>
    <xf numFmtId="0" fontId="28" fillId="0" borderId="0" xfId="0" applyFont="1" applyFill="1"/>
    <xf numFmtId="0" fontId="15" fillId="0" borderId="0" xfId="1" applyFont="1"/>
    <xf numFmtId="49" fontId="15" fillId="0" borderId="0" xfId="1" applyNumberFormat="1" applyFont="1" applyAlignment="1">
      <alignment horizontal="right" vertical="center"/>
    </xf>
    <xf numFmtId="0" fontId="27" fillId="0" borderId="0" xfId="1" applyFont="1"/>
    <xf numFmtId="0" fontId="30" fillId="0" borderId="0" xfId="1" applyFont="1"/>
    <xf numFmtId="0" fontId="15" fillId="0" borderId="0" xfId="1" applyFont="1" applyFill="1" applyBorder="1"/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6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164" fontId="20" fillId="0" borderId="6" xfId="0" applyNumberFormat="1" applyFont="1" applyFill="1" applyBorder="1" applyAlignment="1" applyProtection="1">
      <alignment horizontal="center" vertical="center" shrinkToFit="1"/>
    </xf>
    <xf numFmtId="164" fontId="21" fillId="3" borderId="1" xfId="0" applyNumberFormat="1" applyFont="1" applyFill="1" applyBorder="1" applyAlignment="1">
      <alignment horizontal="center" vertical="center" shrinkToFit="1"/>
    </xf>
    <xf numFmtId="14" fontId="0" fillId="0" borderId="0" xfId="0" applyNumberFormat="1" applyFont="1" applyFill="1" applyBorder="1" applyAlignment="1" applyProtection="1">
      <alignment horizontal="center" vertical="center"/>
    </xf>
    <xf numFmtId="0" fontId="35" fillId="0" borderId="0" xfId="1" applyFont="1"/>
    <xf numFmtId="0" fontId="12" fillId="2" borderId="3" xfId="0" applyFont="1" applyFill="1" applyBorder="1" applyAlignment="1">
      <alignment horizontal="center" vertical="top"/>
    </xf>
    <xf numFmtId="0" fontId="20" fillId="2" borderId="2" xfId="0" applyFont="1" applyFill="1" applyBorder="1" applyAlignment="1">
      <alignment horizontal="center" vertical="center"/>
    </xf>
    <xf numFmtId="0" fontId="1" fillId="0" borderId="4" xfId="0" applyFont="1" applyFill="1" applyBorder="1" applyProtection="1"/>
    <xf numFmtId="0" fontId="31" fillId="0" borderId="4" xfId="0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center" vertical="center"/>
      <protection locked="0"/>
    </xf>
    <xf numFmtId="1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5" fillId="0" borderId="0" xfId="1" applyFont="1" applyAlignment="1">
      <alignment vertical="center"/>
    </xf>
    <xf numFmtId="0" fontId="20" fillId="0" borderId="0" xfId="0" applyFont="1" applyFill="1" applyAlignment="1">
      <alignment horizontal="center"/>
    </xf>
    <xf numFmtId="0" fontId="0" fillId="0" borderId="0" xfId="0" applyFill="1" applyBorder="1"/>
    <xf numFmtId="0" fontId="26" fillId="0" borderId="0" xfId="1" applyFont="1" applyFill="1" applyBorder="1" applyAlignment="1">
      <alignment horizontal="center" vertical="center"/>
    </xf>
    <xf numFmtId="164" fontId="34" fillId="0" borderId="0" xfId="0" applyNumberFormat="1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0" xfId="0" applyFont="1" applyFill="1"/>
    <xf numFmtId="0" fontId="15" fillId="0" borderId="0" xfId="0" applyFont="1" applyFill="1"/>
    <xf numFmtId="0" fontId="0" fillId="0" borderId="6" xfId="0" applyFont="1" applyFill="1" applyBorder="1" applyAlignment="1">
      <alignment horizontal="right"/>
    </xf>
    <xf numFmtId="164" fontId="20" fillId="2" borderId="22" xfId="0" applyNumberFormat="1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left"/>
    </xf>
    <xf numFmtId="164" fontId="4" fillId="3" borderId="24" xfId="0" applyNumberFormat="1" applyFont="1" applyFill="1" applyBorder="1" applyAlignment="1">
      <alignment horizontal="center" vertical="center"/>
    </xf>
    <xf numFmtId="164" fontId="4" fillId="3" borderId="25" xfId="0" applyNumberFormat="1" applyFont="1" applyFill="1" applyBorder="1" applyAlignment="1">
      <alignment horizontal="center" vertical="center"/>
    </xf>
    <xf numFmtId="164" fontId="4" fillId="2" borderId="24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4" xfId="0" applyNumberFormat="1" applyFont="1" applyFill="1" applyBorder="1" applyAlignment="1">
      <alignment horizontal="center" vertical="center" shrinkToFit="1"/>
    </xf>
    <xf numFmtId="1" fontId="4" fillId="2" borderId="25" xfId="0" applyNumberFormat="1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164" fontId="4" fillId="3" borderId="24" xfId="0" applyNumberFormat="1" applyFont="1" applyFill="1" applyBorder="1" applyAlignment="1">
      <alignment horizontal="center" vertical="center" shrinkToFit="1"/>
    </xf>
    <xf numFmtId="164" fontId="4" fillId="2" borderId="24" xfId="0" applyNumberFormat="1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/>
    </xf>
    <xf numFmtId="164" fontId="4" fillId="3" borderId="24" xfId="0" applyNumberFormat="1" applyFont="1" applyFill="1" applyBorder="1" applyAlignment="1">
      <alignment horizontal="center"/>
    </xf>
    <xf numFmtId="164" fontId="4" fillId="3" borderId="25" xfId="0" applyNumberFormat="1" applyFont="1" applyFill="1" applyBorder="1" applyAlignment="1">
      <alignment horizontal="center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 vertical="center"/>
      <protection locked="0"/>
    </xf>
    <xf numFmtId="2" fontId="34" fillId="0" borderId="0" xfId="0" applyNumberFormat="1" applyFont="1" applyFill="1" applyAlignment="1">
      <alignment horizontal="center" vertical="center"/>
    </xf>
    <xf numFmtId="0" fontId="42" fillId="3" borderId="2" xfId="0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3" borderId="1" xfId="0" applyFont="1" applyFill="1" applyBorder="1" applyAlignment="1" applyProtection="1">
      <alignment shrinkToFit="1"/>
      <protection locked="0"/>
    </xf>
    <xf numFmtId="0" fontId="14" fillId="5" borderId="15" xfId="0" applyFont="1" applyFill="1" applyBorder="1" applyAlignment="1" applyProtection="1">
      <alignment horizontal="center" vertical="center"/>
    </xf>
    <xf numFmtId="0" fontId="14" fillId="5" borderId="19" xfId="0" applyFont="1" applyFill="1" applyBorder="1" applyAlignment="1" applyProtection="1">
      <alignment horizontal="center" vertical="center"/>
    </xf>
    <xf numFmtId="0" fontId="14" fillId="5" borderId="19" xfId="0" applyFont="1" applyFill="1" applyBorder="1" applyAlignment="1" applyProtection="1">
      <alignment horizontal="center" vertical="center" shrinkToFit="1"/>
    </xf>
    <xf numFmtId="0" fontId="1" fillId="0" borderId="19" xfId="0" applyNumberFormat="1" applyFont="1" applyFill="1" applyBorder="1" applyAlignment="1" applyProtection="1">
      <alignment horizontal="center" vertical="center" shrinkToFit="1"/>
    </xf>
    <xf numFmtId="0" fontId="1" fillId="5" borderId="19" xfId="0" applyFont="1" applyFill="1" applyBorder="1" applyProtection="1"/>
    <xf numFmtId="0" fontId="14" fillId="5" borderId="10" xfId="0" applyFont="1" applyFill="1" applyBorder="1" applyAlignment="1" applyProtection="1">
      <alignment horizontal="center" vertical="center" shrinkToFit="1"/>
    </xf>
    <xf numFmtId="0" fontId="14" fillId="5" borderId="15" xfId="0" applyFont="1" applyFill="1" applyBorder="1" applyAlignment="1" applyProtection="1">
      <alignment horizontal="left" vertical="center"/>
    </xf>
    <xf numFmtId="0" fontId="1" fillId="5" borderId="15" xfId="0" applyNumberFormat="1" applyFont="1" applyFill="1" applyBorder="1" applyAlignment="1" applyProtection="1">
      <alignment horizontal="center" vertical="center" shrinkToFit="1"/>
    </xf>
    <xf numFmtId="0" fontId="1" fillId="5" borderId="19" xfId="0" applyNumberFormat="1" applyFont="1" applyFill="1" applyBorder="1" applyAlignment="1" applyProtection="1">
      <alignment horizontal="center" vertical="center" shrinkToFit="1"/>
    </xf>
    <xf numFmtId="0" fontId="1" fillId="5" borderId="10" xfId="0" applyNumberFormat="1" applyFont="1" applyFill="1" applyBorder="1" applyAlignment="1" applyProtection="1">
      <alignment horizontal="center" vertical="center" shrinkToFit="1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shrinkToFit="1"/>
    </xf>
    <xf numFmtId="0" fontId="0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0" fillId="4" borderId="9" xfId="0" applyNumberFormat="1" applyFont="1" applyFill="1" applyBorder="1" applyAlignment="1">
      <alignment horizontal="center" vertical="center"/>
    </xf>
    <xf numFmtId="0" fontId="0" fillId="4" borderId="3" xfId="0" applyNumberFormat="1" applyFont="1" applyFill="1" applyBorder="1" applyAlignment="1">
      <alignment horizontal="center" vertical="center" shrinkToFit="1"/>
    </xf>
    <xf numFmtId="1" fontId="0" fillId="4" borderId="12" xfId="0" applyNumberFormat="1" applyFont="1" applyFill="1" applyBorder="1" applyAlignment="1">
      <alignment horizontal="center" vertical="center" shrinkToFit="1"/>
    </xf>
    <xf numFmtId="0" fontId="0" fillId="0" borderId="9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ont="1" applyFill="1" applyBorder="1" applyAlignment="1" applyProtection="1">
      <alignment horizontal="center" vertical="center" shrinkToFit="1"/>
      <protection locked="0"/>
    </xf>
    <xf numFmtId="0" fontId="1" fillId="4" borderId="27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shrinkToFit="1"/>
    </xf>
    <xf numFmtId="0" fontId="0" fillId="0" borderId="27" xfId="0" applyNumberFormat="1" applyFont="1" applyFill="1" applyBorder="1" applyAlignment="1" applyProtection="1">
      <alignment horizontal="center" vertical="center" shrinkToFit="1"/>
      <protection locked="0"/>
    </xf>
    <xf numFmtId="1" fontId="0" fillId="4" borderId="28" xfId="0" applyNumberFormat="1" applyFont="1" applyFill="1" applyBorder="1" applyAlignment="1">
      <alignment horizontal="center" vertical="center"/>
    </xf>
    <xf numFmtId="0" fontId="0" fillId="4" borderId="27" xfId="0" applyNumberFormat="1" applyFont="1" applyFill="1" applyBorder="1" applyAlignment="1">
      <alignment horizontal="center" vertical="center" shrinkToFit="1"/>
    </xf>
    <xf numFmtId="1" fontId="0" fillId="4" borderId="29" xfId="0" applyNumberFormat="1" applyFont="1" applyFill="1" applyBorder="1" applyAlignment="1">
      <alignment horizontal="center" vertical="center" shrinkToFit="1"/>
    </xf>
    <xf numFmtId="0" fontId="0" fillId="0" borderId="28" xfId="0" applyFont="1" applyFill="1" applyBorder="1" applyAlignment="1" applyProtection="1">
      <alignment horizontal="center" vertical="center" shrinkToFit="1"/>
      <protection locked="0"/>
    </xf>
    <xf numFmtId="0" fontId="0" fillId="0" borderId="27" xfId="0" applyFont="1" applyFill="1" applyBorder="1" applyAlignment="1" applyProtection="1">
      <alignment horizontal="center" vertical="center" shrinkToFit="1"/>
      <protection locked="0"/>
    </xf>
    <xf numFmtId="0" fontId="1" fillId="0" borderId="16" xfId="0" applyNumberFormat="1" applyFont="1" applyFill="1" applyBorder="1" applyAlignment="1" applyProtection="1">
      <alignment horizontal="center" vertical="center" shrinkToFit="1"/>
    </xf>
    <xf numFmtId="0" fontId="1" fillId="0" borderId="17" xfId="0" applyNumberFormat="1" applyFont="1" applyFill="1" applyBorder="1" applyAlignment="1" applyProtection="1">
      <alignment horizontal="center" vertical="center" shrinkToFit="1"/>
    </xf>
    <xf numFmtId="0" fontId="1" fillId="0" borderId="9" xfId="0" applyNumberFormat="1" applyFont="1" applyFill="1" applyBorder="1" applyAlignment="1" applyProtection="1">
      <alignment horizontal="center" vertical="center" shrinkToFit="1"/>
    </xf>
    <xf numFmtId="0" fontId="1" fillId="5" borderId="16" xfId="0" applyNumberFormat="1" applyFont="1" applyFill="1" applyBorder="1" applyAlignment="1" applyProtection="1">
      <alignment horizontal="center" vertical="center" shrinkToFit="1"/>
    </xf>
    <xf numFmtId="0" fontId="1" fillId="5" borderId="17" xfId="0" applyNumberFormat="1" applyFont="1" applyFill="1" applyBorder="1" applyAlignment="1" applyProtection="1">
      <alignment horizontal="center" vertical="center" shrinkToFit="1"/>
    </xf>
    <xf numFmtId="0" fontId="1" fillId="5" borderId="9" xfId="0" applyNumberFormat="1" applyFont="1" applyFill="1" applyBorder="1" applyAlignment="1" applyProtection="1">
      <alignment horizontal="center" vertical="center" shrinkToFit="1"/>
    </xf>
    <xf numFmtId="0" fontId="1" fillId="0" borderId="30" xfId="0" applyNumberFormat="1" applyFont="1" applyFill="1" applyBorder="1" applyAlignment="1" applyProtection="1">
      <alignment horizontal="center" vertical="center" shrinkToFit="1"/>
    </xf>
    <xf numFmtId="0" fontId="1" fillId="0" borderId="31" xfId="0" applyNumberFormat="1" applyFont="1" applyFill="1" applyBorder="1" applyAlignment="1" applyProtection="1">
      <alignment horizontal="center" vertical="center" shrinkToFit="1"/>
    </xf>
    <xf numFmtId="0" fontId="1" fillId="0" borderId="28" xfId="0" applyNumberFormat="1" applyFont="1" applyFill="1" applyBorder="1" applyAlignment="1" applyProtection="1">
      <alignment horizontal="center" vertical="center" shrinkToFit="1"/>
    </xf>
    <xf numFmtId="0" fontId="1" fillId="5" borderId="30" xfId="0" applyNumberFormat="1" applyFont="1" applyFill="1" applyBorder="1" applyAlignment="1" applyProtection="1">
      <alignment horizontal="center" vertical="center" shrinkToFit="1"/>
    </xf>
    <xf numFmtId="0" fontId="1" fillId="5" borderId="31" xfId="0" applyNumberFormat="1" applyFont="1" applyFill="1" applyBorder="1" applyAlignment="1" applyProtection="1">
      <alignment horizontal="center" vertical="center" shrinkToFit="1"/>
    </xf>
    <xf numFmtId="0" fontId="1" fillId="5" borderId="28" xfId="0" applyNumberFormat="1" applyFont="1" applyFill="1" applyBorder="1" applyAlignment="1" applyProtection="1">
      <alignment horizontal="center" vertical="center" shrinkToFit="1"/>
    </xf>
    <xf numFmtId="0" fontId="1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1" fillId="4" borderId="9" xfId="0" applyNumberFormat="1" applyFont="1" applyFill="1" applyBorder="1" applyAlignment="1">
      <alignment horizontal="center" vertical="center" shrinkToFit="1"/>
    </xf>
    <xf numFmtId="1" fontId="1" fillId="4" borderId="12" xfId="0" applyNumberFormat="1" applyFont="1" applyFill="1" applyBorder="1" applyAlignment="1">
      <alignment horizontal="center" vertical="center" shrinkToFit="1"/>
    </xf>
    <xf numFmtId="0" fontId="1" fillId="0" borderId="9" xfId="0" applyFont="1" applyFill="1" applyBorder="1" applyAlignment="1" applyProtection="1">
      <alignment horizontal="center" vertical="center" shrinkToFit="1"/>
      <protection locked="0"/>
    </xf>
    <xf numFmtId="0" fontId="1" fillId="0" borderId="3" xfId="0" applyFont="1" applyFill="1" applyBorder="1" applyAlignment="1" applyProtection="1">
      <alignment horizontal="center" vertical="center" shrinkToFit="1"/>
      <protection locked="0"/>
    </xf>
    <xf numFmtId="1" fontId="1" fillId="4" borderId="9" xfId="0" applyNumberFormat="1" applyFont="1" applyFill="1" applyBorder="1" applyAlignment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 applyProtection="1">
      <alignment horizontal="center" vertical="center" shrinkToFit="1"/>
      <protection locked="0"/>
    </xf>
    <xf numFmtId="1" fontId="1" fillId="4" borderId="28" xfId="0" applyNumberFormat="1" applyFont="1" applyFill="1" applyBorder="1" applyAlignment="1">
      <alignment horizontal="center" vertical="center" shrinkToFit="1"/>
    </xf>
    <xf numFmtId="1" fontId="1" fillId="4" borderId="29" xfId="0" applyNumberFormat="1" applyFont="1" applyFill="1" applyBorder="1" applyAlignment="1">
      <alignment horizontal="center" vertical="center" shrinkToFit="1"/>
    </xf>
    <xf numFmtId="0" fontId="1" fillId="0" borderId="28" xfId="0" applyFont="1" applyFill="1" applyBorder="1" applyAlignment="1" applyProtection="1">
      <alignment horizontal="center" vertical="center" shrinkToFit="1"/>
      <protection locked="0"/>
    </xf>
    <xf numFmtId="0" fontId="1" fillId="0" borderId="27" xfId="0" applyFont="1" applyFill="1" applyBorder="1" applyAlignment="1" applyProtection="1">
      <alignment horizontal="center" vertical="center" shrinkToFit="1"/>
      <protection locked="0"/>
    </xf>
    <xf numFmtId="1" fontId="1" fillId="4" borderId="28" xfId="0" applyNumberFormat="1" applyFont="1" applyFill="1" applyBorder="1" applyAlignment="1">
      <alignment horizontal="center" vertical="center"/>
    </xf>
    <xf numFmtId="1" fontId="1" fillId="4" borderId="29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" fillId="5" borderId="10" xfId="0" applyFont="1" applyFill="1" applyBorder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 vertical="center" shrinkToFit="1"/>
    </xf>
    <xf numFmtId="0" fontId="1" fillId="0" borderId="19" xfId="0" applyFont="1" applyFill="1" applyBorder="1" applyProtection="1"/>
    <xf numFmtId="0" fontId="1" fillId="0" borderId="10" xfId="0" applyFont="1" applyFill="1" applyBorder="1" applyProtection="1"/>
    <xf numFmtId="0" fontId="1" fillId="5" borderId="27" xfId="0" applyFont="1" applyFill="1" applyBorder="1" applyAlignment="1" applyProtection="1">
      <alignment horizontal="center" vertical="center"/>
    </xf>
    <xf numFmtId="0" fontId="1" fillId="5" borderId="30" xfId="0" applyFont="1" applyFill="1" applyBorder="1" applyAlignment="1" applyProtection="1">
      <alignment horizontal="center" vertical="center" shrinkToFit="1"/>
    </xf>
    <xf numFmtId="0" fontId="1" fillId="0" borderId="31" xfId="0" applyFont="1" applyFill="1" applyBorder="1" applyProtection="1"/>
    <xf numFmtId="0" fontId="1" fillId="0" borderId="28" xfId="0" applyFont="1" applyFill="1" applyBorder="1" applyProtection="1"/>
    <xf numFmtId="0" fontId="1" fillId="5" borderId="3" xfId="0" applyFont="1" applyFill="1" applyBorder="1" applyAlignment="1" applyProtection="1">
      <alignment horizontal="center" vertical="center"/>
    </xf>
    <xf numFmtId="0" fontId="1" fillId="5" borderId="16" xfId="0" applyFont="1" applyFill="1" applyBorder="1" applyAlignment="1" applyProtection="1">
      <alignment horizontal="center" vertical="center" shrinkToFit="1"/>
    </xf>
    <xf numFmtId="0" fontId="1" fillId="0" borderId="17" xfId="0" applyFont="1" applyFill="1" applyBorder="1" applyProtection="1"/>
    <xf numFmtId="0" fontId="1" fillId="0" borderId="9" xfId="0" applyFont="1" applyFill="1" applyBorder="1" applyProtection="1"/>
    <xf numFmtId="0" fontId="0" fillId="0" borderId="17" xfId="0" applyFill="1" applyBorder="1" applyProtection="1"/>
    <xf numFmtId="0" fontId="22" fillId="0" borderId="26" xfId="0" applyFont="1" applyFill="1" applyBorder="1" applyAlignment="1" applyProtection="1">
      <alignment horizontal="center" vertical="center" wrapText="1"/>
    </xf>
    <xf numFmtId="0" fontId="22" fillId="0" borderId="18" xfId="0" applyFont="1" applyFill="1" applyBorder="1" applyAlignment="1" applyProtection="1">
      <alignment horizontal="center" vertical="center"/>
    </xf>
    <xf numFmtId="0" fontId="22" fillId="0" borderId="18" xfId="0" applyFont="1" applyFill="1" applyBorder="1" applyAlignment="1" applyProtection="1">
      <alignment horizontal="center" vertical="center" wrapText="1"/>
    </xf>
    <xf numFmtId="0" fontId="0" fillId="0" borderId="19" xfId="0" applyFill="1" applyBorder="1" applyProtection="1"/>
    <xf numFmtId="0" fontId="22" fillId="0" borderId="26" xfId="0" applyFont="1" applyFill="1" applyBorder="1" applyAlignment="1" applyProtection="1">
      <alignment horizontal="center" vertical="center"/>
    </xf>
    <xf numFmtId="0" fontId="0" fillId="0" borderId="31" xfId="0" applyFill="1" applyBorder="1" applyProtection="1"/>
    <xf numFmtId="0" fontId="23" fillId="0" borderId="18" xfId="0" applyFont="1" applyFill="1" applyBorder="1" applyAlignment="1" applyProtection="1">
      <alignment horizontal="center" vertical="center"/>
    </xf>
    <xf numFmtId="164" fontId="34" fillId="0" borderId="0" xfId="0" applyNumberFormat="1" applyFont="1" applyFill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 shrinkToFit="1"/>
    </xf>
    <xf numFmtId="49" fontId="4" fillId="0" borderId="1" xfId="0" applyNumberFormat="1" applyFont="1" applyFill="1" applyBorder="1" applyAlignment="1" applyProtection="1">
      <alignment horizontal="center" textRotation="45"/>
    </xf>
    <xf numFmtId="49" fontId="4" fillId="0" borderId="13" xfId="0" applyNumberFormat="1" applyFont="1" applyFill="1" applyBorder="1" applyProtection="1"/>
    <xf numFmtId="49" fontId="4" fillId="0" borderId="0" xfId="0" applyNumberFormat="1" applyFont="1" applyFill="1" applyProtection="1"/>
    <xf numFmtId="49" fontId="4" fillId="0" borderId="14" xfId="0" applyNumberFormat="1" applyFont="1" applyFill="1" applyBorder="1" applyAlignment="1" applyProtection="1">
      <alignment horizontal="center" textRotation="45"/>
    </xf>
    <xf numFmtId="49" fontId="1" fillId="0" borderId="0" xfId="0" applyNumberFormat="1" applyFont="1" applyFill="1" applyProtection="1"/>
    <xf numFmtId="0" fontId="0" fillId="0" borderId="0" xfId="0" applyFill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 shrinkToFit="1"/>
    </xf>
    <xf numFmtId="0" fontId="10" fillId="4" borderId="12" xfId="0" applyFont="1" applyFill="1" applyBorder="1" applyAlignment="1" applyProtection="1">
      <alignment horizontal="center" vertical="center" shrinkToFit="1"/>
    </xf>
    <xf numFmtId="0" fontId="10" fillId="4" borderId="9" xfId="0" applyFont="1" applyFill="1" applyBorder="1" applyAlignment="1" applyProtection="1">
      <alignment horizontal="center" vertical="center" shrinkToFit="1"/>
    </xf>
    <xf numFmtId="0" fontId="10" fillId="4" borderId="12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shrinkToFit="1"/>
    </xf>
    <xf numFmtId="1" fontId="4" fillId="4" borderId="10" xfId="0" applyNumberFormat="1" applyFont="1" applyFill="1" applyBorder="1" applyAlignment="1" applyProtection="1">
      <alignment horizontal="center" vertical="center"/>
    </xf>
    <xf numFmtId="1" fontId="4" fillId="4" borderId="1" xfId="0" applyNumberFormat="1" applyFont="1" applyFill="1" applyBorder="1" applyAlignment="1" applyProtection="1">
      <alignment horizontal="center" vertical="center"/>
    </xf>
    <xf numFmtId="1" fontId="4" fillId="4" borderId="8" xfId="0" applyNumberFormat="1" applyFont="1" applyFill="1" applyBorder="1" applyAlignment="1" applyProtection="1">
      <alignment horizontal="center" vertical="center" shrinkToFit="1"/>
    </xf>
    <xf numFmtId="1" fontId="4" fillId="0" borderId="0" xfId="0" applyNumberFormat="1" applyFont="1" applyFill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15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165" fontId="4" fillId="3" borderId="1" xfId="0" applyNumberFormat="1" applyFont="1" applyFill="1" applyBorder="1" applyAlignment="1" applyProtection="1">
      <alignment horizontal="center" vertical="center" shrinkToFit="1"/>
    </xf>
    <xf numFmtId="0" fontId="8" fillId="2" borderId="1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14" fillId="5" borderId="15" xfId="0" applyFont="1" applyFill="1" applyBorder="1" applyAlignment="1" applyProtection="1">
      <alignment horizontal="left" vertical="center"/>
    </xf>
    <xf numFmtId="0" fontId="14" fillId="5" borderId="19" xfId="0" applyFont="1" applyFill="1" applyBorder="1" applyAlignment="1" applyProtection="1">
      <alignment horizontal="left" vertical="center"/>
    </xf>
    <xf numFmtId="0" fontId="33" fillId="0" borderId="0" xfId="0" applyFont="1" applyFill="1" applyAlignment="1" applyProtection="1">
      <alignment horizontal="left" vertical="center"/>
      <protection locked="0"/>
    </xf>
    <xf numFmtId="0" fontId="33" fillId="0" borderId="17" xfId="0" applyFont="1" applyFill="1" applyBorder="1" applyAlignment="1" applyProtection="1">
      <alignment horizontal="left" vertical="center"/>
      <protection locked="0"/>
    </xf>
    <xf numFmtId="0" fontId="32" fillId="0" borderId="0" xfId="0" applyFont="1" applyFill="1" applyAlignment="1">
      <alignment horizontal="left"/>
    </xf>
    <xf numFmtId="0" fontId="32" fillId="0" borderId="21" xfId="0" applyFont="1" applyFill="1" applyBorder="1" applyAlignment="1">
      <alignment horizontal="left"/>
    </xf>
    <xf numFmtId="0" fontId="32" fillId="0" borderId="17" xfId="0" applyFont="1" applyFill="1" applyBorder="1" applyAlignment="1">
      <alignment horizontal="left"/>
    </xf>
    <xf numFmtId="0" fontId="32" fillId="0" borderId="9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left" vertical="center" indent="2"/>
    </xf>
    <xf numFmtId="0" fontId="0" fillId="3" borderId="10" xfId="0" applyFont="1" applyFill="1" applyBorder="1" applyAlignment="1">
      <alignment horizontal="left" vertical="center" indent="2"/>
    </xf>
    <xf numFmtId="0" fontId="0" fillId="2" borderId="15" xfId="0" applyFont="1" applyFill="1" applyBorder="1" applyAlignment="1">
      <alignment horizontal="left" vertical="center" indent="2"/>
    </xf>
    <xf numFmtId="0" fontId="0" fillId="2" borderId="10" xfId="0" applyFont="1" applyFill="1" applyBorder="1" applyAlignment="1">
      <alignment horizontal="left" vertical="center" indent="2"/>
    </xf>
    <xf numFmtId="0" fontId="8" fillId="2" borderId="16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165" fontId="4" fillId="0" borderId="15" xfId="0" applyNumberFormat="1" applyFont="1" applyFill="1" applyBorder="1" applyAlignment="1" applyProtection="1">
      <alignment horizontal="center" vertical="center" shrinkToFit="1"/>
      <protection locked="0"/>
    </xf>
    <xf numFmtId="165" fontId="4" fillId="0" borderId="19" xfId="0" applyNumberFormat="1" applyFont="1" applyBorder="1" applyAlignment="1" applyProtection="1">
      <alignment horizontal="center" vertical="center" shrinkToFit="1"/>
      <protection locked="0"/>
    </xf>
    <xf numFmtId="165" fontId="4" fillId="0" borderId="10" xfId="0" applyNumberFormat="1" applyFont="1" applyBorder="1" applyAlignment="1" applyProtection="1">
      <alignment horizontal="center"/>
      <protection locked="0"/>
    </xf>
    <xf numFmtId="14" fontId="4" fillId="0" borderId="15" xfId="0" applyNumberFormat="1" applyFont="1" applyFill="1" applyBorder="1" applyAlignment="1" applyProtection="1">
      <alignment horizontal="center" vertical="center" shrinkToFit="1"/>
      <protection locked="0"/>
    </xf>
    <xf numFmtId="14" fontId="4" fillId="0" borderId="19" xfId="0" applyNumberFormat="1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/>
      <protection locked="0"/>
    </xf>
    <xf numFmtId="165" fontId="4" fillId="3" borderId="15" xfId="0" applyNumberFormat="1" applyFont="1" applyFill="1" applyBorder="1" applyAlignment="1" applyProtection="1">
      <alignment horizontal="center" vertical="center" shrinkToFit="1"/>
    </xf>
    <xf numFmtId="165" fontId="4" fillId="3" borderId="19" xfId="0" applyNumberFormat="1" applyFont="1" applyFill="1" applyBorder="1" applyAlignment="1">
      <alignment vertical="center" shrinkToFit="1"/>
    </xf>
    <xf numFmtId="165" fontId="4" fillId="3" borderId="10" xfId="0" applyNumberFormat="1" applyFont="1" applyFill="1" applyBorder="1" applyAlignment="1"/>
    <xf numFmtId="0" fontId="38" fillId="0" borderId="0" xfId="0" applyFont="1" applyFill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4">
    <dxf>
      <fill>
        <patternFill>
          <bgColor rgb="FFDFA6A5"/>
        </patternFill>
      </fill>
    </dxf>
    <dxf>
      <fill>
        <patternFill>
          <bgColor rgb="FFF6FBFC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F6FBFC"/>
        </patternFill>
      </fill>
    </dxf>
    <dxf>
      <fill>
        <patternFill>
          <bgColor theme="8" tint="0.39994506668294322"/>
        </patternFill>
      </fill>
    </dxf>
    <dxf>
      <fill>
        <patternFill>
          <bgColor rgb="FFF6FBFC"/>
        </patternFill>
      </fill>
    </dxf>
    <dxf>
      <fill>
        <patternFill>
          <bgColor rgb="FFC76361"/>
        </patternFill>
      </fill>
    </dxf>
    <dxf>
      <fill>
        <patternFill>
          <bgColor rgb="FFF6FBFC"/>
        </patternFill>
      </fill>
    </dxf>
    <dxf>
      <fill>
        <patternFill>
          <bgColor theme="8" tint="0.39994506668294322"/>
        </patternFill>
      </fill>
    </dxf>
    <dxf>
      <fill>
        <patternFill>
          <bgColor rgb="FFDFA6A5"/>
        </patternFill>
      </fill>
    </dxf>
    <dxf>
      <fill>
        <patternFill>
          <bgColor rgb="FFC76361"/>
        </patternFill>
      </fill>
    </dxf>
    <dxf>
      <fill>
        <patternFill>
          <bgColor rgb="FFF6FBFC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E6E6E6"/>
      <color rgb="FFDDDDDD"/>
      <color rgb="FFFFFFCC"/>
      <color rgb="FFFFFF99"/>
      <color rgb="FFF7EAE9"/>
      <color rgb="FFDFA6A5"/>
      <color rgb="FFC76361"/>
      <color rgb="FFF6FBFC"/>
      <color rgb="FFEBF6F9"/>
      <color rgb="FF33C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532905609021093E-2"/>
          <c:y val="0.17118779731203485"/>
          <c:w val="0.93782383419690063"/>
          <c:h val="0.712832076564342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('12-MA1'!$V$8,'12-MA1'!$V$11,'12-MA1'!$V$14,'12-MA1'!$V$17,'12-MA1'!$V$20,'12-MA1'!$V$22)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0-4E0E-A69B-DFC4334AF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4"/>
        <c:axId val="109046352"/>
        <c:axId val="109052624"/>
      </c:barChart>
      <c:catAx>
        <c:axId val="10904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9052624"/>
        <c:crosses val="autoZero"/>
        <c:auto val="1"/>
        <c:lblAlgn val="ctr"/>
        <c:lblOffset val="100"/>
        <c:noMultiLvlLbl val="0"/>
      </c:catAx>
      <c:valAx>
        <c:axId val="109052624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one"/>
        <c:crossAx val="1090463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29249915189176E-2"/>
          <c:y val="0.21275811209439527"/>
          <c:w val="0.93782383419690063"/>
          <c:h val="0.67126188135037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('09b-Ma'!$V$8,'09b-Ma'!$V$11,'09b-Ma'!$V$14,'09b-Ma'!$V$17,'09b-Ma'!$V$20,'09b-Ma'!$V$22)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77-44A3-87B3-2522E66E0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4"/>
        <c:axId val="279774776"/>
        <c:axId val="279776736"/>
      </c:barChart>
      <c:catAx>
        <c:axId val="279774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79776736"/>
        <c:crosses val="autoZero"/>
        <c:auto val="1"/>
        <c:lblAlgn val="ctr"/>
        <c:lblOffset val="100"/>
        <c:noMultiLvlLbl val="0"/>
      </c:catAx>
      <c:valAx>
        <c:axId val="279776736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one"/>
        <c:crossAx val="27977477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pin" dx="22" fmlaLink="$V$24" max="40" page="10" val="20"/>
</file>

<file path=xl/ctrlProps/ctrlProp2.xml><?xml version="1.0" encoding="utf-8"?>
<formControlPr xmlns="http://schemas.microsoft.com/office/spreadsheetml/2009/9/main" objectType="Spin" dx="16" fmlaLink="$V$24" max="40" noThreeD="1" page="10" val="2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76595</xdr:colOff>
      <xdr:row>9</xdr:row>
      <xdr:rowOff>15875</xdr:rowOff>
    </xdr:from>
    <xdr:to>
      <xdr:col>27</xdr:col>
      <xdr:colOff>246457</xdr:colOff>
      <xdr:row>21</xdr:row>
      <xdr:rowOff>74612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12</xdr:col>
      <xdr:colOff>200433</xdr:colOff>
      <xdr:row>39</xdr:row>
      <xdr:rowOff>139712</xdr:rowOff>
    </xdr:from>
    <xdr:to>
      <xdr:col>15</xdr:col>
      <xdr:colOff>160733</xdr:colOff>
      <xdr:row>39</xdr:row>
      <xdr:rowOff>463712</xdr:rowOff>
    </xdr:to>
    <xdr:sp macro="" textlink="">
      <xdr:nvSpPr>
        <xdr:cNvPr id="6" name="Abgerundete rechteckige Legend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016512" y="8053400"/>
          <a:ext cx="817550" cy="324000"/>
        </a:xfrm>
        <a:prstGeom prst="wedgeRoundRectCallout">
          <a:avLst>
            <a:gd name="adj1" fmla="val -32014"/>
            <a:gd name="adj2" fmla="val 131683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Gewichtung 2</a:t>
          </a:r>
          <a:br>
            <a:rPr lang="de-DE" sz="900" b="0">
              <a:solidFill>
                <a:sysClr val="windowText" lastClr="000000"/>
              </a:solidFill>
            </a:rPr>
          </a:br>
          <a:r>
            <a:rPr lang="de-DE" sz="900" b="0" baseline="0">
              <a:solidFill>
                <a:sysClr val="windowText" lastClr="000000"/>
              </a:solidFill>
            </a:rPr>
            <a:t>in11-1 und im gk</a:t>
          </a:r>
          <a:endParaRPr lang="de-DE" sz="900" b="0">
            <a:solidFill>
              <a:sysClr val="windowText" lastClr="000000"/>
            </a:solidFill>
          </a:endParaRPr>
        </a:p>
      </xdr:txBody>
    </xdr:sp>
    <xdr:clientData fPrintsWithSheet="0"/>
  </xdr:twoCellAnchor>
  <xdr:twoCellAnchor editAs="absolute">
    <xdr:from>
      <xdr:col>23</xdr:col>
      <xdr:colOff>206787</xdr:colOff>
      <xdr:row>39</xdr:row>
      <xdr:rowOff>169876</xdr:rowOff>
    </xdr:from>
    <xdr:to>
      <xdr:col>26</xdr:col>
      <xdr:colOff>33537</xdr:colOff>
      <xdr:row>39</xdr:row>
      <xdr:rowOff>493876</xdr:rowOff>
    </xdr:to>
    <xdr:sp macro="" textlink="">
      <xdr:nvSpPr>
        <xdr:cNvPr id="12" name="Abgerundete rechteckige Legend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166116" y="8083564"/>
          <a:ext cx="684000" cy="324000"/>
        </a:xfrm>
        <a:prstGeom prst="wedgeRoundRectCallout">
          <a:avLst>
            <a:gd name="adj1" fmla="val -32691"/>
            <a:gd name="adj2" fmla="val 127940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Gewichtung 2</a:t>
          </a:r>
          <a:br>
            <a:rPr lang="de-DE" sz="900" b="0">
              <a:solidFill>
                <a:sysClr val="windowText" lastClr="000000"/>
              </a:solidFill>
            </a:rPr>
          </a:br>
          <a:r>
            <a:rPr lang="de-DE" sz="900" b="0">
              <a:solidFill>
                <a:sysClr val="windowText" lastClr="000000"/>
              </a:solidFill>
            </a:rPr>
            <a:t>im gk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21</xdr:col>
          <xdr:colOff>180975</xdr:colOff>
          <xdr:row>22</xdr:row>
          <xdr:rowOff>47625</xdr:rowOff>
        </xdr:from>
        <xdr:to>
          <xdr:col>22</xdr:col>
          <xdr:colOff>104775</xdr:colOff>
          <xdr:row>23</xdr:row>
          <xdr:rowOff>161925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>
    <xdr:from>
      <xdr:col>19</xdr:col>
      <xdr:colOff>15877</xdr:colOff>
      <xdr:row>30</xdr:row>
      <xdr:rowOff>63500</xdr:rowOff>
    </xdr:from>
    <xdr:to>
      <xdr:col>26</xdr:col>
      <xdr:colOff>174624</xdr:colOff>
      <xdr:row>31</xdr:row>
      <xdr:rowOff>190501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992940" y="6191250"/>
          <a:ext cx="2158997" cy="3254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900">
              <a:solidFill>
                <a:schemeClr val="bg1">
                  <a:lumMod val="65000"/>
                </a:schemeClr>
              </a:solidFill>
            </a:rPr>
            <a:t>In der letzten Spalte kann angekreuzt   werden, welche Hefte vorgelegt worden sind.</a:t>
          </a:r>
        </a:p>
      </xdr:txBody>
    </xdr:sp>
    <xdr:clientData fPrintsWithSheet="0"/>
  </xdr:twoCellAnchor>
  <xdr:twoCellAnchor editAs="absolute">
    <xdr:from>
      <xdr:col>26</xdr:col>
      <xdr:colOff>216290</xdr:colOff>
      <xdr:row>40</xdr:row>
      <xdr:rowOff>0</xdr:rowOff>
    </xdr:from>
    <xdr:to>
      <xdr:col>30</xdr:col>
      <xdr:colOff>27387</xdr:colOff>
      <xdr:row>41</xdr:row>
      <xdr:rowOff>78675</xdr:rowOff>
    </xdr:to>
    <xdr:sp macro="" textlink="">
      <xdr:nvSpPr>
        <xdr:cNvPr id="13" name="Abgerundete rechteckige Legend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032869" y="8588375"/>
          <a:ext cx="668347" cy="316800"/>
        </a:xfrm>
        <a:prstGeom prst="wedgeRoundRectCallout">
          <a:avLst>
            <a:gd name="adj1" fmla="val 7218"/>
            <a:gd name="adj2" fmla="val 105981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nur den Wert </a:t>
          </a:r>
        </a:p>
        <a:p>
          <a:pPr algn="ctr"/>
          <a:r>
            <a:rPr lang="de-DE" sz="900" b="0">
              <a:solidFill>
                <a:sysClr val="windowText" lastClr="000000"/>
              </a:solidFill>
            </a:rPr>
            <a:t>kopieren</a:t>
          </a:r>
        </a:p>
      </xdr:txBody>
    </xdr:sp>
    <xdr:clientData fPrintsWithSheet="0"/>
  </xdr:twoCellAnchor>
  <xdr:twoCellAnchor>
    <xdr:from>
      <xdr:col>15</xdr:col>
      <xdr:colOff>63500</xdr:colOff>
      <xdr:row>36</xdr:row>
      <xdr:rowOff>63501</xdr:rowOff>
    </xdr:from>
    <xdr:to>
      <xdr:col>22</xdr:col>
      <xdr:colOff>190497</xdr:colOff>
      <xdr:row>37</xdr:row>
      <xdr:rowOff>31750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897563" y="7381876"/>
          <a:ext cx="2127247" cy="166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900">
              <a:solidFill>
                <a:schemeClr val="bg1">
                  <a:lumMod val="65000"/>
                </a:schemeClr>
              </a:solidFill>
            </a:rPr>
            <a:t>(c) Freedownload unter www.stefanbartz.de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160543</xdr:colOff>
      <xdr:row>9</xdr:row>
      <xdr:rowOff>39688</xdr:rowOff>
    </xdr:from>
    <xdr:to>
      <xdr:col>28</xdr:col>
      <xdr:colOff>44443</xdr:colOff>
      <xdr:row>21</xdr:row>
      <xdr:rowOff>99238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62125</xdr:colOff>
      <xdr:row>39</xdr:row>
      <xdr:rowOff>131774</xdr:rowOff>
    </xdr:from>
    <xdr:to>
      <xdr:col>15</xdr:col>
      <xdr:colOff>213799</xdr:colOff>
      <xdr:row>39</xdr:row>
      <xdr:rowOff>455774</xdr:rowOff>
    </xdr:to>
    <xdr:sp macro="" textlink="">
      <xdr:nvSpPr>
        <xdr:cNvPr id="4" name="Abgerundete rechteckige Legend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072068" y="8045462"/>
          <a:ext cx="723175" cy="324000"/>
        </a:xfrm>
        <a:prstGeom prst="wedgeRoundRectCallout">
          <a:avLst>
            <a:gd name="adj1" fmla="val -39731"/>
            <a:gd name="adj2" fmla="val 136583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Gewichtung 2</a:t>
          </a:r>
          <a:br>
            <a:rPr lang="de-DE" sz="900" b="0">
              <a:solidFill>
                <a:sysClr val="windowText" lastClr="000000"/>
              </a:solidFill>
            </a:rPr>
          </a:br>
          <a:r>
            <a:rPr lang="de-DE" sz="900" b="0">
              <a:solidFill>
                <a:sysClr val="windowText" lastClr="000000"/>
              </a:solidFill>
            </a:rPr>
            <a:t>im</a:t>
          </a:r>
          <a:r>
            <a:rPr lang="de-DE" sz="900" b="0" baseline="0">
              <a:solidFill>
                <a:sysClr val="windowText" lastClr="000000"/>
              </a:solidFill>
            </a:rPr>
            <a:t> Nebenfach</a:t>
          </a:r>
          <a:endParaRPr lang="de-DE" sz="900" b="0">
            <a:solidFill>
              <a:sysClr val="windowText" lastClr="000000"/>
            </a:solidFill>
          </a:endParaRPr>
        </a:p>
      </xdr:txBody>
    </xdr:sp>
    <xdr:clientData fPrintsWithSheet="0"/>
  </xdr:twoCellAnchor>
  <xdr:twoCellAnchor editAs="absolute">
    <xdr:from>
      <xdr:col>24</xdr:col>
      <xdr:colOff>12905</xdr:colOff>
      <xdr:row>39</xdr:row>
      <xdr:rowOff>138125</xdr:rowOff>
    </xdr:from>
    <xdr:to>
      <xdr:col>26</xdr:col>
      <xdr:colOff>125405</xdr:colOff>
      <xdr:row>39</xdr:row>
      <xdr:rowOff>462125</xdr:rowOff>
    </xdr:to>
    <xdr:sp macro="" textlink="">
      <xdr:nvSpPr>
        <xdr:cNvPr id="5" name="Abgerundete rechteckige Legend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166098" y="8051813"/>
          <a:ext cx="684000" cy="324000"/>
        </a:xfrm>
        <a:prstGeom prst="wedgeRoundRectCallout">
          <a:avLst>
            <a:gd name="adj1" fmla="val -33851"/>
            <a:gd name="adj2" fmla="val 135290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Gewichtung 2</a:t>
          </a:r>
          <a:br>
            <a:rPr lang="de-DE" sz="900" b="0">
              <a:solidFill>
                <a:sysClr val="windowText" lastClr="000000"/>
              </a:solidFill>
            </a:rPr>
          </a:br>
          <a:r>
            <a:rPr lang="de-DE" sz="900" b="0">
              <a:solidFill>
                <a:sysClr val="windowText" lastClr="000000"/>
              </a:solidFill>
            </a:rPr>
            <a:t>im</a:t>
          </a:r>
          <a:r>
            <a:rPr lang="de-DE" sz="900" b="0" baseline="0">
              <a:solidFill>
                <a:sysClr val="windowText" lastClr="000000"/>
              </a:solidFill>
            </a:rPr>
            <a:t> Nebenfach</a:t>
          </a:r>
          <a:endParaRPr lang="de-DE" sz="900" b="0">
            <a:solidFill>
              <a:sysClr val="windowText" lastClr="000000"/>
            </a:solidFill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22</xdr:row>
          <xdr:rowOff>57150</xdr:rowOff>
        </xdr:from>
        <xdr:to>
          <xdr:col>21</xdr:col>
          <xdr:colOff>238125</xdr:colOff>
          <xdr:row>23</xdr:row>
          <xdr:rowOff>161925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  <xdr:twoCellAnchor editAs="absolute">
    <xdr:from>
      <xdr:col>27</xdr:col>
      <xdr:colOff>20836</xdr:colOff>
      <xdr:row>40</xdr:row>
      <xdr:rowOff>2</xdr:rowOff>
    </xdr:from>
    <xdr:to>
      <xdr:col>52</xdr:col>
      <xdr:colOff>175316</xdr:colOff>
      <xdr:row>41</xdr:row>
      <xdr:rowOff>78677</xdr:rowOff>
    </xdr:to>
    <xdr:sp macro="" textlink="">
      <xdr:nvSpPr>
        <xdr:cNvPr id="7" name="Abgerundete rechteckige Legend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031279" y="8588377"/>
          <a:ext cx="676284" cy="316800"/>
        </a:xfrm>
        <a:prstGeom prst="wedgeRoundRectCallout">
          <a:avLst>
            <a:gd name="adj1" fmla="val 5752"/>
            <a:gd name="adj2" fmla="val 110993"/>
            <a:gd name="adj3" fmla="val 16667"/>
          </a:avLst>
        </a:prstGeom>
        <a:solidFill>
          <a:srgbClr val="FFFFCC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lang="de-DE" sz="900" b="0">
              <a:solidFill>
                <a:sysClr val="windowText" lastClr="000000"/>
              </a:solidFill>
            </a:rPr>
            <a:t>nur den Wert </a:t>
          </a:r>
        </a:p>
        <a:p>
          <a:pPr algn="ctr"/>
          <a:r>
            <a:rPr lang="de-DE" sz="900" b="0">
              <a:solidFill>
                <a:sysClr val="windowText" lastClr="000000"/>
              </a:solidFill>
            </a:rPr>
            <a:t>kopieren</a:t>
          </a:r>
        </a:p>
      </xdr:txBody>
    </xdr:sp>
    <xdr:clientData fPrintsWithSheet="0"/>
  </xdr:twoCellAnchor>
  <xdr:twoCellAnchor>
    <xdr:from>
      <xdr:col>19</xdr:col>
      <xdr:colOff>23819</xdr:colOff>
      <xdr:row>30</xdr:row>
      <xdr:rowOff>55563</xdr:rowOff>
    </xdr:from>
    <xdr:to>
      <xdr:col>26</xdr:col>
      <xdr:colOff>238125</xdr:colOff>
      <xdr:row>31</xdr:row>
      <xdr:rowOff>182564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000882" y="6183313"/>
          <a:ext cx="2214556" cy="3254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900">
              <a:solidFill>
                <a:schemeClr val="bg1">
                  <a:lumMod val="65000"/>
                </a:schemeClr>
              </a:solidFill>
            </a:rPr>
            <a:t>In der letzten Spalte kann angekreuzt </a:t>
          </a:r>
          <a:br>
            <a:rPr lang="de-DE" sz="900">
              <a:solidFill>
                <a:schemeClr val="bg1">
                  <a:lumMod val="65000"/>
                </a:schemeClr>
              </a:solidFill>
            </a:rPr>
          </a:br>
          <a:r>
            <a:rPr lang="de-DE" sz="900">
              <a:solidFill>
                <a:schemeClr val="bg1">
                  <a:lumMod val="65000"/>
                </a:schemeClr>
              </a:solidFill>
            </a:rPr>
            <a:t>werden</a:t>
          </a:r>
          <a:r>
            <a:rPr lang="de-DE" sz="900" baseline="0">
              <a:solidFill>
                <a:schemeClr val="bg1">
                  <a:lumMod val="65000"/>
                </a:schemeClr>
              </a:solidFill>
            </a:rPr>
            <a:t>, welche Hefte vorgelegt worden sind</a:t>
          </a:r>
          <a:r>
            <a:rPr lang="de-DE" sz="900">
              <a:solidFill>
                <a:schemeClr val="bg1">
                  <a:lumMod val="65000"/>
                </a:schemeClr>
              </a:solidFill>
            </a:rPr>
            <a:t>.</a:t>
          </a:r>
        </a:p>
      </xdr:txBody>
    </xdr:sp>
    <xdr:clientData fPrintsWithSheet="0"/>
  </xdr:twoCellAnchor>
  <xdr:twoCellAnchor>
    <xdr:from>
      <xdr:col>15</xdr:col>
      <xdr:colOff>55562</xdr:colOff>
      <xdr:row>36</xdr:row>
      <xdr:rowOff>47625</xdr:rowOff>
    </xdr:from>
    <xdr:to>
      <xdr:col>22</xdr:col>
      <xdr:colOff>182559</xdr:colOff>
      <xdr:row>37</xdr:row>
      <xdr:rowOff>15874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889625" y="7366000"/>
          <a:ext cx="2127247" cy="166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900">
              <a:solidFill>
                <a:schemeClr val="bg1">
                  <a:lumMod val="65000"/>
                </a:schemeClr>
              </a:solidFill>
            </a:rPr>
            <a:t>(c) Freedownload unter www.stefanbartz.de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394651</xdr:colOff>
      <xdr:row>36</xdr:row>
      <xdr:rowOff>47625</xdr:rowOff>
    </xdr:from>
    <xdr:to>
      <xdr:col>2</xdr:col>
      <xdr:colOff>388215</xdr:colOff>
      <xdr:row>39</xdr:row>
      <xdr:rowOff>23813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51" y="6778625"/>
          <a:ext cx="819064" cy="547688"/>
        </a:xfrm>
        <a:prstGeom prst="rect">
          <a:avLst/>
        </a:prstGeom>
      </xdr:spPr>
    </xdr:pic>
    <xdr:clientData/>
  </xdr:twoCellAnchor>
  <xdr:twoCellAnchor editAs="absolute">
    <xdr:from>
      <xdr:col>25</xdr:col>
      <xdr:colOff>31744</xdr:colOff>
      <xdr:row>19</xdr:row>
      <xdr:rowOff>184822</xdr:rowOff>
    </xdr:from>
    <xdr:to>
      <xdr:col>29</xdr:col>
      <xdr:colOff>15869</xdr:colOff>
      <xdr:row>21</xdr:row>
      <xdr:rowOff>58956</xdr:rowOff>
    </xdr:to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8532807" y="3867822"/>
          <a:ext cx="1698625" cy="2551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DE" sz="1400" b="1"/>
            <a:t>Zentralabitur-Skalen</a:t>
          </a:r>
        </a:p>
      </xdr:txBody>
    </xdr:sp>
    <xdr:clientData/>
  </xdr:twoCellAnchor>
  <xdr:twoCellAnchor editAs="oneCell">
    <xdr:from>
      <xdr:col>15</xdr:col>
      <xdr:colOff>222242</xdr:colOff>
      <xdr:row>7</xdr:row>
      <xdr:rowOff>83698</xdr:rowOff>
    </xdr:from>
    <xdr:to>
      <xdr:col>19</xdr:col>
      <xdr:colOff>317492</xdr:colOff>
      <xdr:row>10</xdr:row>
      <xdr:rowOff>30062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9367" y="1480698"/>
          <a:ext cx="1270000" cy="517864"/>
        </a:xfrm>
        <a:prstGeom prst="rect">
          <a:avLst/>
        </a:prstGeom>
      </xdr:spPr>
    </xdr:pic>
    <xdr:clientData/>
  </xdr:twoCellAnchor>
  <xdr:twoCellAnchor editAs="oneCell">
    <xdr:from>
      <xdr:col>15</xdr:col>
      <xdr:colOff>79369</xdr:colOff>
      <xdr:row>1</xdr:row>
      <xdr:rowOff>230188</xdr:rowOff>
    </xdr:from>
    <xdr:to>
      <xdr:col>20</xdr:col>
      <xdr:colOff>380993</xdr:colOff>
      <xdr:row>5</xdr:row>
      <xdr:rowOff>152106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7001"/>
        <a:stretch/>
      </xdr:blipFill>
      <xdr:spPr>
        <a:xfrm>
          <a:off x="5016494" y="420688"/>
          <a:ext cx="1904999" cy="747418"/>
        </a:xfrm>
        <a:prstGeom prst="rect">
          <a:avLst/>
        </a:prstGeom>
      </xdr:spPr>
    </xdr:pic>
    <xdr:clientData/>
  </xdr:twoCellAnchor>
  <xdr:twoCellAnchor>
    <xdr:from>
      <xdr:col>13</xdr:col>
      <xdr:colOff>285742</xdr:colOff>
      <xdr:row>3</xdr:row>
      <xdr:rowOff>87313</xdr:rowOff>
    </xdr:from>
    <xdr:to>
      <xdr:col>16</xdr:col>
      <xdr:colOff>166679</xdr:colOff>
      <xdr:row>4</xdr:row>
      <xdr:rowOff>31750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4635492" y="722313"/>
          <a:ext cx="762000" cy="134937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302351</xdr:colOff>
      <xdr:row>9</xdr:row>
      <xdr:rowOff>62888</xdr:rowOff>
    </xdr:from>
    <xdr:to>
      <xdr:col>20</xdr:col>
      <xdr:colOff>158742</xdr:colOff>
      <xdr:row>9</xdr:row>
      <xdr:rowOff>63500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 flipH="1" flipV="1">
          <a:off x="6414226" y="1840888"/>
          <a:ext cx="285016" cy="61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23</xdr:col>
      <xdr:colOff>57301</xdr:colOff>
      <xdr:row>25</xdr:row>
      <xdr:rowOff>11500</xdr:rowOff>
    </xdr:from>
    <xdr:to>
      <xdr:col>23</xdr:col>
      <xdr:colOff>350318</xdr:colOff>
      <xdr:row>25</xdr:row>
      <xdr:rowOff>187313</xdr:rowOff>
    </xdr:to>
    <xdr:sp macro="" textlink="">
      <xdr:nvSpPr>
        <xdr:cNvPr id="21" name="Ellipse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7701114" y="4837500"/>
          <a:ext cx="293017" cy="175813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de-DE"/>
        </a:p>
      </xdr:txBody>
    </xdr:sp>
    <xdr:clientData/>
  </xdr:twoCellAnchor>
  <xdr:twoCellAnchor editAs="absolute">
    <xdr:from>
      <xdr:col>23</xdr:col>
      <xdr:colOff>65240</xdr:colOff>
      <xdr:row>34</xdr:row>
      <xdr:rowOff>14370</xdr:rowOff>
    </xdr:from>
    <xdr:to>
      <xdr:col>23</xdr:col>
      <xdr:colOff>358257</xdr:colOff>
      <xdr:row>35</xdr:row>
      <xdr:rowOff>1776</xdr:rowOff>
    </xdr:to>
    <xdr:sp macro="" textlink="">
      <xdr:nvSpPr>
        <xdr:cNvPr id="22" name="Ellipse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7709053" y="6554870"/>
          <a:ext cx="293017" cy="17790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de-DE"/>
        </a:p>
      </xdr:txBody>
    </xdr:sp>
    <xdr:clientData/>
  </xdr:twoCellAnchor>
  <xdr:twoCellAnchor editAs="absolute">
    <xdr:from>
      <xdr:col>26</xdr:col>
      <xdr:colOff>3</xdr:colOff>
      <xdr:row>24</xdr:row>
      <xdr:rowOff>174614</xdr:rowOff>
    </xdr:from>
    <xdr:to>
      <xdr:col>28</xdr:col>
      <xdr:colOff>412754</xdr:colOff>
      <xdr:row>26</xdr:row>
      <xdr:rowOff>47614</xdr:rowOff>
    </xdr:to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8929691" y="4810114"/>
          <a:ext cx="1270001" cy="2540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de-DE"/>
        </a:p>
      </xdr:txBody>
    </xdr:sp>
    <xdr:clientData/>
  </xdr:twoCellAnchor>
  <xdr:twoCellAnchor editAs="absolute">
    <xdr:from>
      <xdr:col>26</xdr:col>
      <xdr:colOff>15879</xdr:colOff>
      <xdr:row>33</xdr:row>
      <xdr:rowOff>158737</xdr:rowOff>
    </xdr:from>
    <xdr:to>
      <xdr:col>28</xdr:col>
      <xdr:colOff>396879</xdr:colOff>
      <xdr:row>35</xdr:row>
      <xdr:rowOff>31737</xdr:rowOff>
    </xdr:to>
    <xdr:sp macro="" textlink="">
      <xdr:nvSpPr>
        <xdr:cNvPr id="25" name="Ellipse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8945567" y="6508737"/>
          <a:ext cx="1238250" cy="2540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de-DE"/>
        </a:p>
      </xdr:txBody>
    </xdr:sp>
    <xdr:clientData/>
  </xdr:twoCellAnchor>
  <xdr:twoCellAnchor editAs="absolute">
    <xdr:from>
      <xdr:col>21</xdr:col>
      <xdr:colOff>380990</xdr:colOff>
      <xdr:row>20</xdr:row>
      <xdr:rowOff>41950</xdr:rowOff>
    </xdr:from>
    <xdr:to>
      <xdr:col>24</xdr:col>
      <xdr:colOff>71427</xdr:colOff>
      <xdr:row>21</xdr:row>
      <xdr:rowOff>106584</xdr:rowOff>
    </xdr:to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7167553" y="3915450"/>
          <a:ext cx="976312" cy="2551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DE" sz="1400" b="1"/>
            <a:t>85er-Skala</a:t>
          </a:r>
        </a:p>
      </xdr:txBody>
    </xdr:sp>
    <xdr:clientData/>
  </xdr:twoCellAnchor>
  <xdr:twoCellAnchor editAs="oneCell">
    <xdr:from>
      <xdr:col>24</xdr:col>
      <xdr:colOff>7938</xdr:colOff>
      <xdr:row>1</xdr:row>
      <xdr:rowOff>198437</xdr:rowOff>
    </xdr:from>
    <xdr:to>
      <xdr:col>28</xdr:col>
      <xdr:colOff>285750</xdr:colOff>
      <xdr:row>18</xdr:row>
      <xdr:rowOff>87313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8262938" y="388937"/>
          <a:ext cx="1992312" cy="319087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23</xdr:col>
      <xdr:colOff>357188</xdr:colOff>
      <xdr:row>8</xdr:row>
      <xdr:rowOff>15875</xdr:rowOff>
    </xdr:from>
    <xdr:to>
      <xdr:col>25</xdr:col>
      <xdr:colOff>23813</xdr:colOff>
      <xdr:row>9</xdr:row>
      <xdr:rowOff>103188</xdr:rowOff>
    </xdr:to>
    <xdr:cxnSp macro="">
      <xdr:nvCxnSpPr>
        <xdr:cNvPr id="30" name="Gerade Verbindung mit Pfeil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CxnSpPr/>
      </xdr:nvCxnSpPr>
      <xdr:spPr>
        <a:xfrm flipV="1">
          <a:off x="8183563" y="1603375"/>
          <a:ext cx="523875" cy="27781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31750</xdr:colOff>
      <xdr:row>7</xdr:row>
      <xdr:rowOff>31751</xdr:rowOff>
    </xdr:from>
    <xdr:to>
      <xdr:col>25</xdr:col>
      <xdr:colOff>247750</xdr:colOff>
      <xdr:row>8</xdr:row>
      <xdr:rowOff>57251</xdr:rowOff>
    </xdr:to>
    <xdr:sp macro="" textlink="">
      <xdr:nvSpPr>
        <xdr:cNvPr id="5" name="Ellips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715375" y="1428751"/>
          <a:ext cx="216000" cy="2160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158750</xdr:colOff>
      <xdr:row>45</xdr:row>
      <xdr:rowOff>23836</xdr:rowOff>
    </xdr:from>
    <xdr:to>
      <xdr:col>23</xdr:col>
      <xdr:colOff>404812</xdr:colOff>
      <xdr:row>75</xdr:row>
      <xdr:rowOff>87311</xdr:rowOff>
    </xdr:to>
    <xdr:grpSp>
      <xdr:nvGrpSpPr>
        <xdr:cNvPr id="14" name="Gruppieren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pSpPr/>
      </xdr:nvGrpSpPr>
      <xdr:grpSpPr>
        <a:xfrm>
          <a:off x="404813" y="8659836"/>
          <a:ext cx="7643812" cy="5778475"/>
          <a:chOff x="587375" y="6199188"/>
          <a:chExt cx="7643812" cy="5778475"/>
        </a:xfrm>
      </xdr:grpSpPr>
      <xdr:pic>
        <xdr:nvPicPr>
          <xdr:cNvPr id="24" name="Grafik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 t="2627"/>
          <a:stretch/>
        </xdr:blipFill>
        <xdr:spPr>
          <a:xfrm>
            <a:off x="587375" y="7564413"/>
            <a:ext cx="7246938" cy="4413250"/>
          </a:xfrm>
          <a:prstGeom prst="rect">
            <a:avLst/>
          </a:prstGeom>
        </xdr:spPr>
      </xdr:pic>
      <xdr:grpSp>
        <xdr:nvGrpSpPr>
          <xdr:cNvPr id="8" name="Gruppieren 13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GrpSpPr>
            <a:grpSpLocks/>
          </xdr:cNvGrpSpPr>
        </xdr:nvGrpSpPr>
        <xdr:grpSpPr bwMode="auto">
          <a:xfrm>
            <a:off x="1092273" y="6200895"/>
            <a:ext cx="1142999" cy="284285"/>
            <a:chOff x="5902779" y="4475389"/>
            <a:chExt cx="1268185" cy="287111"/>
          </a:xfrm>
        </xdr:grpSpPr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0000000-0008-0000-0200-000009000000}"/>
                </a:ext>
              </a:extLst>
            </xdr:cNvPr>
            <xdr:cNvSpPr txBox="1"/>
          </xdr:nvSpPr>
          <xdr:spPr bwMode="auto">
            <a:xfrm>
              <a:off x="5902779" y="4484959"/>
              <a:ext cx="1268185" cy="267970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  <a:ln w="9525" cmpd="sng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lIns="0" tIns="0" rIns="0" bIns="0" rtlCol="0" anchor="t" anchorCtr="1">
              <a:noAutofit/>
            </a:bodyPr>
            <a:lstStyle/>
            <a:p>
              <a:r>
                <a:rPr lang="de-DE" sz="1600"/>
                <a:t>p =    </a:t>
              </a:r>
              <a:r>
                <a:rPr lang="de-DE" sz="1600">
                  <a:solidFill>
                    <a:schemeClr val="dk1"/>
                  </a:solidFill>
                  <a:latin typeface="+mn-lt"/>
                  <a:ea typeface="+mn-ea"/>
                  <a:cs typeface="+mn-cs"/>
                  <a:sym typeface="Symbol"/>
                </a:rPr>
                <a:t>20</a:t>
              </a:r>
              <a:r>
                <a:rPr lang="de-DE" sz="1600"/>
                <a:t> </a:t>
              </a:r>
              <a:r>
                <a:rPr lang="de-DE" sz="1600">
                  <a:sym typeface="Symbol"/>
                </a:rPr>
                <a:t></a:t>
              </a:r>
              <a:r>
                <a:rPr lang="de-DE" sz="1600"/>
                <a:t> 4</a:t>
              </a:r>
            </a:p>
          </xdr:txBody>
        </xdr:sp>
        <xdr:grpSp>
          <xdr:nvGrpSpPr>
            <xdr:cNvPr id="10" name="Gruppieren 14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292039" y="4475389"/>
              <a:ext cx="166918" cy="287111"/>
              <a:chOff x="4444317" y="944337"/>
              <a:chExt cx="144001" cy="289831"/>
            </a:xfrm>
          </xdr:grpSpPr>
          <xdr:sp macro="" textlink="">
            <xdr:nvSpPr>
              <xdr:cNvPr id="11" name="Textfeld 10">
                <a:extLst>
                  <a:ext uri="{FF2B5EF4-FFF2-40B4-BE49-F238E27FC236}">
                    <a16:creationId xmlns:a16="http://schemas.microsoft.com/office/drawing/2014/main" id="{00000000-0008-0000-0200-00000B000000}"/>
                  </a:ext>
                </a:extLst>
              </xdr:cNvPr>
              <xdr:cNvSpPr txBox="1"/>
            </xdr:nvSpPr>
            <xdr:spPr bwMode="auto">
              <a:xfrm>
                <a:off x="4440773" y="944337"/>
                <a:ext cx="145876" cy="154577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lIns="0" tIns="0" rIns="0" bIns="0" rtlCol="0" anchor="ctr">
                <a:noAutofit/>
              </a:bodyPr>
              <a:lstStyle/>
              <a:p>
                <a:pPr algn="ctr"/>
                <a:r>
                  <a:rPr lang="de-DE" sz="900" b="1">
                    <a:solidFill>
                      <a:schemeClr val="accent6">
                        <a:lumMod val="75000"/>
                      </a:schemeClr>
                    </a:solidFill>
                  </a:rPr>
                  <a:t>e</a:t>
                </a:r>
              </a:p>
            </xdr:txBody>
          </xdr:sp>
          <xdr:sp macro="" textlink="">
            <xdr:nvSpPr>
              <xdr:cNvPr id="12" name="Textfeld 11">
                <a:extLst>
                  <a:ext uri="{FF2B5EF4-FFF2-40B4-BE49-F238E27FC236}">
                    <a16:creationId xmlns:a16="http://schemas.microsoft.com/office/drawing/2014/main" id="{00000000-0008-0000-0200-00000C000000}"/>
                  </a:ext>
                </a:extLst>
              </xdr:cNvPr>
              <xdr:cNvSpPr txBox="1"/>
            </xdr:nvSpPr>
            <xdr:spPr bwMode="auto">
              <a:xfrm>
                <a:off x="4440773" y="1079591"/>
                <a:ext cx="145876" cy="154577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lIns="0" tIns="0" rIns="0" bIns="0" rtlCol="0" anchor="ctr">
                <a:noAutofit/>
              </a:bodyPr>
              <a:lstStyle/>
              <a:p>
                <a:pPr algn="ctr"/>
                <a:r>
                  <a:rPr lang="de-DE" sz="900" b="1">
                    <a:solidFill>
                      <a:schemeClr val="accent6">
                        <a:lumMod val="75000"/>
                      </a:schemeClr>
                    </a:solidFill>
                  </a:rPr>
                  <a:t>m</a:t>
                </a:r>
              </a:p>
            </xdr:txBody>
          </xdr:sp>
          <xdr:cxnSp macro="">
            <xdr:nvCxnSpPr>
              <xdr:cNvPr id="13" name="Gerade Verbindung 6">
                <a:extLst>
                  <a:ext uri="{FF2B5EF4-FFF2-40B4-BE49-F238E27FC236}">
                    <a16:creationId xmlns:a16="http://schemas.microsoft.com/office/drawing/2014/main" id="{00000000-0008-0000-0200-00000D000000}"/>
                  </a:ext>
                </a:extLst>
              </xdr:cNvPr>
              <xdr:cNvCxnSpPr/>
            </xdr:nvCxnSpPr>
            <xdr:spPr bwMode="auto">
              <a:xfrm flipV="1">
                <a:off x="4456982" y="1089252"/>
                <a:ext cx="113459" cy="0"/>
              </a:xfrm>
              <a:prstGeom prst="line">
                <a:avLst/>
              </a:prstGeom>
              <a:ln w="952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4" name="Gruppieren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pSpPr/>
        </xdr:nvGrpSpPr>
        <xdr:grpSpPr>
          <a:xfrm>
            <a:off x="1103312" y="6774957"/>
            <a:ext cx="817563" cy="216877"/>
            <a:chOff x="1087436" y="7259156"/>
            <a:chExt cx="769939" cy="216877"/>
          </a:xfrm>
        </xdr:grpSpPr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00000000-0008-0000-0200-00000F000000}"/>
                </a:ext>
              </a:extLst>
            </xdr:cNvPr>
            <xdr:cNvSpPr txBox="1"/>
          </xdr:nvSpPr>
          <xdr:spPr bwMode="auto">
            <a:xfrm>
              <a:off x="1103312" y="7278020"/>
              <a:ext cx="817563" cy="191167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  <a:ln w="9525" cmpd="sng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none" lIns="36000" tIns="0" rIns="36000" bIns="0" rtlCol="0" anchor="t">
              <a:noAutofit/>
            </a:bodyPr>
            <a:lstStyle/>
            <a:p>
              <a:r>
                <a:rPr lang="de-DE" sz="1000" b="1">
                  <a:solidFill>
                    <a:schemeClr val="accent6">
                      <a:lumMod val="75000"/>
                    </a:schemeClr>
                  </a:solidFill>
                </a:rPr>
                <a:t>e</a:t>
              </a:r>
              <a:r>
                <a:rPr lang="de-DE" sz="1000"/>
                <a:t> =        </a:t>
              </a:r>
              <a:r>
                <a:rPr lang="de-DE" sz="1000">
                  <a:solidFill>
                    <a:schemeClr val="dk1"/>
                  </a:solidFill>
                  <a:latin typeface="+mn-lt"/>
                  <a:ea typeface="+mn-ea"/>
                  <a:cs typeface="+mn-cs"/>
                  <a:sym typeface="Symbol"/>
                </a:rPr>
                <a:t>(p</a:t>
              </a:r>
              <a:r>
                <a:rPr lang="de-DE" sz="1000"/>
                <a:t> + 4)</a:t>
              </a:r>
            </a:p>
          </xdr:txBody>
        </xdr:sp>
        <xdr:grpSp>
          <xdr:nvGrpSpPr>
            <xdr:cNvPr id="16" name="Gruppieren 13">
              <a:extLst>
                <a:ext uri="{FF2B5EF4-FFF2-40B4-BE49-F238E27FC236}">
                  <a16:creationId xmlns:a16="http://schemas.microsoft.com/office/drawing/2014/main" id="{00000000-0008-0000-0200-000010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325626" y="7259156"/>
              <a:ext cx="173493" cy="216877"/>
              <a:chOff x="6674291" y="1905000"/>
              <a:chExt cx="177911" cy="229961"/>
            </a:xfrm>
          </xdr:grpSpPr>
          <xdr:sp macro="" textlink="">
            <xdr:nvSpPr>
              <xdr:cNvPr id="17" name="Textfeld 16">
                <a:extLst>
                  <a:ext uri="{FF2B5EF4-FFF2-40B4-BE49-F238E27FC236}">
                    <a16:creationId xmlns:a16="http://schemas.microsoft.com/office/drawing/2014/main" id="{00000000-0008-0000-0200-000011000000}"/>
                  </a:ext>
                </a:extLst>
              </xdr:cNvPr>
              <xdr:cNvSpPr txBox="1"/>
            </xdr:nvSpPr>
            <xdr:spPr bwMode="auto">
              <a:xfrm>
                <a:off x="6674291" y="1905000"/>
                <a:ext cx="68100" cy="13997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none" lIns="0" tIns="0" rIns="0" bIns="0" rtlCol="0" anchor="ctr">
                <a:noAutofit/>
              </a:bodyPr>
              <a:lstStyle/>
              <a:p>
                <a:pPr algn="ctr"/>
                <a:r>
                  <a:rPr lang="de-DE" sz="800" b="1">
                    <a:solidFill>
                      <a:schemeClr val="accent6">
                        <a:lumMod val="75000"/>
                      </a:schemeClr>
                    </a:solidFill>
                  </a:rPr>
                  <a:t>m</a:t>
                </a:r>
              </a:p>
            </xdr:txBody>
          </xdr:sp>
          <xdr:sp macro="" textlink="">
            <xdr:nvSpPr>
              <xdr:cNvPr id="18" name="Textfeld 17">
                <a:extLst>
                  <a:ext uri="{FF2B5EF4-FFF2-40B4-BE49-F238E27FC236}">
                    <a16:creationId xmlns:a16="http://schemas.microsoft.com/office/drawing/2014/main" id="{00000000-0008-0000-0200-000012000000}"/>
                  </a:ext>
                </a:extLst>
              </xdr:cNvPr>
              <xdr:cNvSpPr txBox="1"/>
            </xdr:nvSpPr>
            <xdr:spPr bwMode="auto">
              <a:xfrm>
                <a:off x="6759416" y="1994985"/>
                <a:ext cx="93637" cy="13997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none" lIns="0" tIns="0" rIns="0" bIns="0" rtlCol="0" anchor="ctr">
                <a:noAutofit/>
              </a:bodyPr>
              <a:lstStyle/>
              <a:p>
                <a:pPr algn="ctr"/>
                <a:r>
                  <a:rPr lang="de-DE" sz="800" b="0">
                    <a:solidFill>
                      <a:sysClr val="windowText" lastClr="000000"/>
                    </a:solidFill>
                  </a:rPr>
                  <a:t>20</a:t>
                </a:r>
              </a:p>
            </xdr:txBody>
          </xdr:sp>
          <xdr:cxnSp macro="">
            <xdr:nvCxnSpPr>
              <xdr:cNvPr id="19" name="Gerade Verbindung 11">
                <a:extLst>
                  <a:ext uri="{FF2B5EF4-FFF2-40B4-BE49-F238E27FC236}">
                    <a16:creationId xmlns:a16="http://schemas.microsoft.com/office/drawing/2014/main" id="{00000000-0008-0000-0200-000013000000}"/>
                  </a:ext>
                </a:extLst>
              </xdr:cNvPr>
              <xdr:cNvCxnSpPr/>
            </xdr:nvCxnSpPr>
            <xdr:spPr bwMode="auto">
              <a:xfrm flipH="1">
                <a:off x="6708341" y="1974988"/>
                <a:ext cx="68100" cy="79986"/>
              </a:xfrm>
              <a:prstGeom prst="line">
                <a:avLst/>
              </a:prstGeom>
              <a:ln w="9525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2357437" y="6199188"/>
            <a:ext cx="5873750" cy="293687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36000" bIns="0" rtlCol="0" anchor="t"/>
          <a:lstStyle/>
          <a:p>
            <a:r>
              <a:rPr lang="de-DE" sz="900"/>
              <a:t>Achtung1: die Nachkommastellen müssen immer abgeschnitten</a:t>
            </a:r>
            <a:r>
              <a:rPr lang="de-DE" sz="900" baseline="0"/>
              <a:t> werden, aus 12,87 wird 12 und aus 0,34 wird 0 (abrunden!)</a:t>
            </a:r>
          </a:p>
          <a:p>
            <a:r>
              <a:rPr lang="de-DE" sz="900" baseline="0"/>
              <a:t>Achtung2: unterhalb von 20% gilt die Formel nicht mehr und bei genau 100% ebenfalls nicht. </a:t>
            </a:r>
            <a:endParaRPr lang="de-DE" sz="900"/>
          </a:p>
        </xdr:txBody>
      </xdr:sp>
      <xdr:sp macro="" textlink="">
        <xdr:nvSpPr>
          <xdr:cNvPr id="31" name="Textfeld 30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/>
        </xdr:nvSpPr>
        <xdr:spPr>
          <a:xfrm>
            <a:off x="5270500" y="7564437"/>
            <a:ext cx="2127247" cy="1666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e-DE" sz="900">
                <a:solidFill>
                  <a:schemeClr val="bg1">
                    <a:lumMod val="65000"/>
                  </a:schemeClr>
                </a:solidFill>
              </a:rPr>
              <a:t>(c) Freedownload unter www.stefanbartz.de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AJ250"/>
  <sheetViews>
    <sheetView showGridLines="0" showRowColHeaders="0" tabSelected="1" zoomScale="120" zoomScaleNormal="120" zoomScaleSheetLayoutView="160" zoomScalePageLayoutView="90" workbookViewId="0">
      <selection activeCell="K20" sqref="K20"/>
    </sheetView>
  </sheetViews>
  <sheetFormatPr baseColWidth="10" defaultColWidth="11.42578125" defaultRowHeight="15" x14ac:dyDescent="0.25"/>
  <cols>
    <col min="1" max="1" width="3.140625" style="21" customWidth="1"/>
    <col min="2" max="2" width="4.140625" style="21" customWidth="1"/>
    <col min="3" max="3" width="25.85546875" style="21" customWidth="1"/>
    <col min="4" max="4" width="4.7109375" style="21" customWidth="1"/>
    <col min="5" max="29" width="4.28515625" style="21" customWidth="1"/>
    <col min="30" max="30" width="4.28515625" style="21" hidden="1" customWidth="1"/>
    <col min="31" max="35" width="4.28515625" style="21" customWidth="1"/>
    <col min="36" max="16384" width="11.42578125" style="21"/>
  </cols>
  <sheetData>
    <row r="1" spans="1:32" x14ac:dyDescent="0.25">
      <c r="F1" s="201"/>
      <c r="G1" s="201"/>
      <c r="H1" s="201"/>
      <c r="I1" s="201"/>
      <c r="J1" s="201"/>
      <c r="K1" s="201"/>
      <c r="L1" s="201"/>
      <c r="M1" s="201"/>
      <c r="N1" s="201"/>
      <c r="O1" s="201"/>
      <c r="AA1" s="261"/>
      <c r="AB1" s="261"/>
      <c r="AC1" s="261"/>
      <c r="AD1" s="261"/>
      <c r="AE1" s="261"/>
      <c r="AF1" s="261"/>
    </row>
    <row r="2" spans="1:32" ht="15.75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  <c r="Q2" s="18"/>
      <c r="R2" s="20"/>
      <c r="S2" s="20"/>
      <c r="AA2" s="261"/>
      <c r="AB2" s="261"/>
      <c r="AC2" s="261"/>
      <c r="AD2" s="283">
        <f>IF(U24&lt;0,U24*(-1),0)</f>
        <v>0</v>
      </c>
      <c r="AE2" s="261"/>
      <c r="AF2" s="261"/>
    </row>
    <row r="3" spans="1:32" ht="15.75" x14ac:dyDescent="0.25">
      <c r="A3" s="18"/>
      <c r="B3" s="324" t="s">
        <v>68</v>
      </c>
      <c r="C3" s="324"/>
      <c r="D3" s="324"/>
      <c r="E3" s="32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V3" s="18"/>
      <c r="W3" s="18"/>
      <c r="X3" s="18"/>
      <c r="AA3" s="261"/>
      <c r="AB3" s="261"/>
      <c r="AC3" s="261"/>
      <c r="AD3" s="283">
        <f>IF(U24&gt;=0,U24,0)</f>
        <v>0</v>
      </c>
      <c r="AE3" s="261"/>
      <c r="AF3" s="261"/>
    </row>
    <row r="4" spans="1:32" ht="18.75" customHeight="1" x14ac:dyDescent="0.3">
      <c r="A4" s="18"/>
      <c r="B4" s="325"/>
      <c r="C4" s="325"/>
      <c r="D4" s="325"/>
      <c r="E4" s="325"/>
      <c r="F4" s="11" t="s">
        <v>18</v>
      </c>
      <c r="G4" s="11" t="s">
        <v>19</v>
      </c>
      <c r="H4" s="11" t="s">
        <v>20</v>
      </c>
      <c r="I4" s="11" t="s">
        <v>21</v>
      </c>
      <c r="J4" s="11" t="s">
        <v>22</v>
      </c>
      <c r="K4" s="11" t="s">
        <v>23</v>
      </c>
      <c r="L4" s="11" t="s">
        <v>24</v>
      </c>
      <c r="M4" s="11" t="s">
        <v>25</v>
      </c>
      <c r="N4" s="11" t="s">
        <v>26</v>
      </c>
      <c r="O4" s="204" t="s">
        <v>72</v>
      </c>
      <c r="P4" s="22"/>
      <c r="Q4" s="332" t="s">
        <v>4</v>
      </c>
      <c r="R4" s="333"/>
      <c r="S4" s="333"/>
      <c r="T4" s="333"/>
      <c r="U4" s="334"/>
      <c r="V4" s="18"/>
      <c r="W4" s="180"/>
      <c r="X4" s="203"/>
      <c r="Y4" s="203"/>
      <c r="AA4" s="261"/>
      <c r="AB4" s="261"/>
      <c r="AC4" s="261"/>
      <c r="AD4" s="261"/>
      <c r="AE4" s="261"/>
      <c r="AF4" s="261"/>
    </row>
    <row r="5" spans="1:32" ht="27.6" customHeight="1" x14ac:dyDescent="0.25">
      <c r="A5" s="18"/>
      <c r="B5" s="10" t="s">
        <v>0</v>
      </c>
      <c r="C5" s="10" t="s">
        <v>1</v>
      </c>
      <c r="D5" s="43" t="s">
        <v>2</v>
      </c>
      <c r="E5" s="34" t="s">
        <v>3</v>
      </c>
      <c r="F5" s="37">
        <v>7</v>
      </c>
      <c r="G5" s="37">
        <v>8</v>
      </c>
      <c r="H5" s="37">
        <v>12</v>
      </c>
      <c r="I5" s="37"/>
      <c r="J5" s="37"/>
      <c r="K5" s="37"/>
      <c r="L5" s="37"/>
      <c r="M5" s="37"/>
      <c r="N5" s="37"/>
      <c r="O5" s="37"/>
      <c r="P5" s="18"/>
      <c r="Q5" s="314" t="s">
        <v>2</v>
      </c>
      <c r="R5" s="315"/>
      <c r="S5" s="312" t="s">
        <v>95</v>
      </c>
      <c r="T5" s="313"/>
      <c r="U5" s="169" t="s">
        <v>35</v>
      </c>
      <c r="V5" s="18"/>
      <c r="W5" s="180"/>
      <c r="X5" s="203"/>
      <c r="Y5" s="203"/>
      <c r="AA5" s="261"/>
      <c r="AB5" s="261"/>
      <c r="AC5" s="261"/>
      <c r="AD5" s="261"/>
      <c r="AE5" s="261"/>
      <c r="AF5" s="261"/>
    </row>
    <row r="6" spans="1:32" ht="15.75" x14ac:dyDescent="0.25">
      <c r="A6" s="18"/>
      <c r="B6" s="1">
        <v>1</v>
      </c>
      <c r="C6" s="207" t="s">
        <v>60</v>
      </c>
      <c r="D6" s="49">
        <f>IF(E6="","",IF(E6=0,0,16-MATCH(E6,$S$6:$S$22,-1)))</f>
        <v>13</v>
      </c>
      <c r="E6" s="35">
        <f>IF(COUNT(F6:O6)=0,"",SUM(F6:O6))</f>
        <v>23</v>
      </c>
      <c r="F6" s="36">
        <v>3</v>
      </c>
      <c r="G6" s="36">
        <v>8</v>
      </c>
      <c r="H6" s="36">
        <v>12</v>
      </c>
      <c r="I6" s="36"/>
      <c r="J6" s="36"/>
      <c r="K6" s="36"/>
      <c r="L6" s="36"/>
      <c r="M6" s="36"/>
      <c r="N6" s="36"/>
      <c r="O6" s="36"/>
      <c r="P6" s="18"/>
      <c r="Q6" s="316" t="s">
        <v>87</v>
      </c>
      <c r="R6" s="317"/>
      <c r="S6" s="187">
        <f>SUM(F5:O5)</f>
        <v>27</v>
      </c>
      <c r="T6" s="195"/>
      <c r="U6" s="170"/>
      <c r="V6" s="171"/>
      <c r="W6" s="180"/>
      <c r="X6" s="203"/>
      <c r="Y6" s="203"/>
      <c r="AA6" s="261"/>
      <c r="AB6" s="261"/>
      <c r="AC6" s="261"/>
      <c r="AD6" s="261"/>
      <c r="AE6" s="261"/>
      <c r="AF6" s="261"/>
    </row>
    <row r="7" spans="1:32" ht="15.75" x14ac:dyDescent="0.25">
      <c r="A7" s="18"/>
      <c r="B7" s="1">
        <v>2</v>
      </c>
      <c r="C7" s="207" t="s">
        <v>104</v>
      </c>
      <c r="D7" s="49">
        <f t="shared" ref="D7:D37" si="0">IF(E7="","",IF(E7=0,0,16-MATCH(E7,$S$6:$S$22,-1)))</f>
        <v>0</v>
      </c>
      <c r="E7" s="35">
        <f t="shared" ref="E7:E10" si="1">IF(COUNT(F7:O7)=0,"",SUM(F7:O7))</f>
        <v>6</v>
      </c>
      <c r="F7" s="36">
        <v>0</v>
      </c>
      <c r="G7" s="36">
        <v>2</v>
      </c>
      <c r="H7" s="36">
        <v>4</v>
      </c>
      <c r="I7" s="36"/>
      <c r="J7" s="36"/>
      <c r="K7" s="36"/>
      <c r="L7" s="36"/>
      <c r="M7" s="36"/>
      <c r="N7" s="36"/>
      <c r="O7" s="36"/>
      <c r="P7" s="18"/>
      <c r="Q7" s="319">
        <v>15</v>
      </c>
      <c r="R7" s="320"/>
      <c r="S7" s="196">
        <f>ROUNDUP(($S$6-$AD$3)/(20+$AD$2)*(Q7+4+$AD$2),1)-0.000001</f>
        <v>25.699999000000002</v>
      </c>
      <c r="T7" s="190">
        <f>(($S$6-$AD$3)/(20+$AD$2)*(Q7+4+$AD$2))/$S$6*100</f>
        <v>95</v>
      </c>
      <c r="U7" s="160">
        <f>IF(COUNTIF($D$6:$D$37,Q7)=0,"",COUNTIF($D$6:$D$37,Q7))</f>
        <v>1</v>
      </c>
      <c r="V7" s="172"/>
      <c r="W7" s="180"/>
      <c r="X7" s="203"/>
      <c r="Y7" s="203"/>
      <c r="AA7" s="261"/>
      <c r="AB7" s="261"/>
      <c r="AC7" s="261"/>
      <c r="AD7" s="261"/>
      <c r="AE7" s="261"/>
      <c r="AF7" s="261"/>
    </row>
    <row r="8" spans="1:32" ht="15.75" x14ac:dyDescent="0.25">
      <c r="A8" s="18"/>
      <c r="B8" s="1">
        <v>3</v>
      </c>
      <c r="C8" s="207" t="s">
        <v>37</v>
      </c>
      <c r="D8" s="49">
        <f t="shared" si="0"/>
        <v>2</v>
      </c>
      <c r="E8" s="35">
        <f t="shared" si="1"/>
        <v>9</v>
      </c>
      <c r="F8" s="36">
        <v>1</v>
      </c>
      <c r="G8" s="36">
        <v>1</v>
      </c>
      <c r="H8" s="36">
        <v>7</v>
      </c>
      <c r="I8" s="36"/>
      <c r="J8" s="36"/>
      <c r="K8" s="36"/>
      <c r="L8" s="36"/>
      <c r="M8" s="36"/>
      <c r="N8" s="36"/>
      <c r="O8" s="36"/>
      <c r="P8" s="18"/>
      <c r="Q8" s="319">
        <v>14</v>
      </c>
      <c r="R8" s="320"/>
      <c r="S8" s="196">
        <f t="shared" ref="S8:S21" si="2">ROUNDUP(($S$6-$AD$3)/(20+$AD$2)*(Q8+4+$AD$2),1)-0.000001</f>
        <v>24.299999</v>
      </c>
      <c r="T8" s="190">
        <f t="shared" ref="T8:T21" si="3">($S$6-$AD$3)/(20+$AD$2)*(Q8+4+$AD$2)/$S$6*100</f>
        <v>90</v>
      </c>
      <c r="U8" s="160" t="str">
        <f t="shared" ref="U8:U22" si="4">IF(COUNTIF($D$6:$D$37,Q8)=0,"",COUNTIF($D$6:$D$37,Q8))</f>
        <v/>
      </c>
      <c r="V8" s="172">
        <f>SUM(U7:U9)</f>
        <v>2</v>
      </c>
      <c r="W8" s="180"/>
      <c r="X8" s="203"/>
      <c r="Y8" s="203"/>
      <c r="AA8" s="261"/>
      <c r="AB8" s="261"/>
      <c r="AC8" s="261"/>
      <c r="AD8" s="261"/>
      <c r="AE8" s="261"/>
      <c r="AF8" s="261"/>
    </row>
    <row r="9" spans="1:32" ht="15.75" x14ac:dyDescent="0.25">
      <c r="A9" s="18"/>
      <c r="B9" s="1">
        <v>4</v>
      </c>
      <c r="C9" s="207" t="s">
        <v>9</v>
      </c>
      <c r="D9" s="49">
        <f t="shared" si="0"/>
        <v>6</v>
      </c>
      <c r="E9" s="35">
        <f t="shared" si="1"/>
        <v>14</v>
      </c>
      <c r="F9" s="36">
        <v>6</v>
      </c>
      <c r="G9" s="36">
        <v>4</v>
      </c>
      <c r="H9" s="36">
        <v>4</v>
      </c>
      <c r="I9" s="36"/>
      <c r="J9" s="36"/>
      <c r="K9" s="36"/>
      <c r="L9" s="36"/>
      <c r="M9" s="36"/>
      <c r="N9" s="36"/>
      <c r="O9" s="36"/>
      <c r="P9" s="18"/>
      <c r="Q9" s="318">
        <v>13</v>
      </c>
      <c r="R9" s="318"/>
      <c r="S9" s="196">
        <f t="shared" si="2"/>
        <v>22.999998999999999</v>
      </c>
      <c r="T9" s="190">
        <f t="shared" si="3"/>
        <v>85.000000000000014</v>
      </c>
      <c r="U9" s="160">
        <f t="shared" si="4"/>
        <v>1</v>
      </c>
      <c r="V9" s="172"/>
      <c r="W9" s="180"/>
      <c r="X9" s="203"/>
      <c r="Y9" s="203"/>
      <c r="AA9" s="261"/>
      <c r="AB9" s="261"/>
      <c r="AC9" s="261"/>
      <c r="AD9" s="261"/>
      <c r="AE9" s="261"/>
      <c r="AF9" s="261"/>
    </row>
    <row r="10" spans="1:32" ht="15.75" x14ac:dyDescent="0.25">
      <c r="A10" s="18"/>
      <c r="B10" s="1">
        <v>5</v>
      </c>
      <c r="C10" s="207" t="s">
        <v>13</v>
      </c>
      <c r="D10" s="49">
        <f t="shared" si="0"/>
        <v>11</v>
      </c>
      <c r="E10" s="35">
        <f t="shared" si="1"/>
        <v>21</v>
      </c>
      <c r="F10" s="36">
        <v>7</v>
      </c>
      <c r="G10" s="36">
        <v>4</v>
      </c>
      <c r="H10" s="36">
        <v>10</v>
      </c>
      <c r="I10" s="36"/>
      <c r="J10" s="36"/>
      <c r="K10" s="36"/>
      <c r="L10" s="36"/>
      <c r="M10" s="36"/>
      <c r="N10" s="36"/>
      <c r="O10" s="36"/>
      <c r="P10" s="18"/>
      <c r="Q10" s="330">
        <v>12</v>
      </c>
      <c r="R10" s="331"/>
      <c r="S10" s="197">
        <f t="shared" si="2"/>
        <v>21.599999</v>
      </c>
      <c r="T10" s="198">
        <f t="shared" si="3"/>
        <v>80</v>
      </c>
      <c r="U10" s="161">
        <f t="shared" si="4"/>
        <v>1</v>
      </c>
      <c r="V10" s="172"/>
      <c r="W10" s="180"/>
      <c r="X10" s="203"/>
      <c r="Y10" s="203"/>
      <c r="AA10" s="261"/>
      <c r="AB10" s="261"/>
      <c r="AC10" s="261"/>
      <c r="AD10" s="261"/>
      <c r="AE10" s="261"/>
      <c r="AF10" s="261"/>
    </row>
    <row r="11" spans="1:32" ht="15.75" x14ac:dyDescent="0.25">
      <c r="A11" s="18"/>
      <c r="B11" s="1">
        <v>6</v>
      </c>
      <c r="C11" s="207" t="s">
        <v>88</v>
      </c>
      <c r="D11" s="49">
        <f t="shared" si="0"/>
        <v>15</v>
      </c>
      <c r="E11" s="35">
        <f t="shared" ref="E11:E13" si="5">IF(COUNT(F11:O11)=0,"",SUM(F11:O11))</f>
        <v>26</v>
      </c>
      <c r="F11" s="36">
        <v>6</v>
      </c>
      <c r="G11" s="36">
        <v>8</v>
      </c>
      <c r="H11" s="36">
        <v>12</v>
      </c>
      <c r="I11" s="36"/>
      <c r="J11" s="36"/>
      <c r="K11" s="36"/>
      <c r="L11" s="36"/>
      <c r="M11" s="36"/>
      <c r="N11" s="36"/>
      <c r="O11" s="36"/>
      <c r="P11" s="18"/>
      <c r="Q11" s="330">
        <v>11</v>
      </c>
      <c r="R11" s="331"/>
      <c r="S11" s="197">
        <f t="shared" si="2"/>
        <v>20.299999</v>
      </c>
      <c r="T11" s="198">
        <f t="shared" si="3"/>
        <v>75</v>
      </c>
      <c r="U11" s="161">
        <f t="shared" si="4"/>
        <v>1</v>
      </c>
      <c r="V11" s="172">
        <f>SUM(U10:U12)</f>
        <v>3</v>
      </c>
      <c r="W11" s="180"/>
      <c r="X11" s="203"/>
      <c r="Y11" s="203"/>
      <c r="AA11" s="261"/>
      <c r="AB11" s="261"/>
      <c r="AC11" s="261"/>
      <c r="AD11" s="261"/>
      <c r="AE11" s="261"/>
      <c r="AF11" s="261"/>
    </row>
    <row r="12" spans="1:32" ht="15.75" x14ac:dyDescent="0.25">
      <c r="A12" s="18"/>
      <c r="B12" s="1">
        <v>7</v>
      </c>
      <c r="C12" s="207" t="s">
        <v>15</v>
      </c>
      <c r="D12" s="49">
        <f t="shared" si="0"/>
        <v>6</v>
      </c>
      <c r="E12" s="35">
        <f t="shared" si="5"/>
        <v>14</v>
      </c>
      <c r="F12" s="36">
        <v>1</v>
      </c>
      <c r="G12" s="36">
        <v>3</v>
      </c>
      <c r="H12" s="36">
        <v>10</v>
      </c>
      <c r="I12" s="36"/>
      <c r="J12" s="36"/>
      <c r="K12" s="36"/>
      <c r="L12" s="36"/>
      <c r="M12" s="36"/>
      <c r="N12" s="36"/>
      <c r="O12" s="36"/>
      <c r="P12" s="18"/>
      <c r="Q12" s="321">
        <v>10</v>
      </c>
      <c r="R12" s="321"/>
      <c r="S12" s="193">
        <f t="shared" si="2"/>
        <v>18.899998999999998</v>
      </c>
      <c r="T12" s="192">
        <f t="shared" si="3"/>
        <v>70</v>
      </c>
      <c r="U12" s="161">
        <f t="shared" si="4"/>
        <v>1</v>
      </c>
      <c r="V12" s="172"/>
      <c r="W12" s="180"/>
      <c r="X12" s="203"/>
      <c r="Y12" s="203"/>
      <c r="AA12" s="261"/>
      <c r="AB12" s="261"/>
      <c r="AC12" s="261"/>
      <c r="AD12" s="261"/>
      <c r="AE12" s="261"/>
      <c r="AF12" s="261"/>
    </row>
    <row r="13" spans="1:32" ht="15.75" x14ac:dyDescent="0.25">
      <c r="A13" s="18"/>
      <c r="B13" s="1">
        <v>8</v>
      </c>
      <c r="C13" s="207" t="s">
        <v>76</v>
      </c>
      <c r="D13" s="49">
        <f t="shared" si="0"/>
        <v>5</v>
      </c>
      <c r="E13" s="35">
        <f t="shared" si="5"/>
        <v>13</v>
      </c>
      <c r="F13" s="36">
        <v>2</v>
      </c>
      <c r="G13" s="36">
        <v>0</v>
      </c>
      <c r="H13" s="36">
        <v>11</v>
      </c>
      <c r="I13" s="36"/>
      <c r="J13" s="36"/>
      <c r="K13" s="36"/>
      <c r="L13" s="36"/>
      <c r="M13" s="36"/>
      <c r="N13" s="36"/>
      <c r="O13" s="36"/>
      <c r="P13" s="18"/>
      <c r="Q13" s="319">
        <v>9</v>
      </c>
      <c r="R13" s="320"/>
      <c r="S13" s="199">
        <f t="shared" si="2"/>
        <v>17.599999</v>
      </c>
      <c r="T13" s="200">
        <f t="shared" si="3"/>
        <v>65</v>
      </c>
      <c r="U13" s="160">
        <f t="shared" si="4"/>
        <v>2</v>
      </c>
      <c r="V13" s="172"/>
      <c r="W13" s="180"/>
      <c r="X13" s="203"/>
      <c r="Y13" s="203"/>
      <c r="AA13" s="261"/>
      <c r="AB13" s="261"/>
      <c r="AC13" s="261"/>
      <c r="AD13" s="261"/>
      <c r="AE13" s="261"/>
      <c r="AF13" s="261"/>
    </row>
    <row r="14" spans="1:32" ht="15.75" x14ac:dyDescent="0.25">
      <c r="A14" s="18"/>
      <c r="B14" s="1">
        <v>9</v>
      </c>
      <c r="C14" s="207" t="s">
        <v>14</v>
      </c>
      <c r="D14" s="49">
        <f t="shared" si="0"/>
        <v>12</v>
      </c>
      <c r="E14" s="35">
        <f t="shared" ref="E14:E34" si="6">IF(SUM(F14:O14)=0,"",SUM(F14:O14))</f>
        <v>22</v>
      </c>
      <c r="F14" s="36">
        <v>6</v>
      </c>
      <c r="G14" s="36">
        <v>8</v>
      </c>
      <c r="H14" s="36">
        <v>8</v>
      </c>
      <c r="I14" s="36"/>
      <c r="J14" s="36"/>
      <c r="K14" s="36"/>
      <c r="L14" s="36"/>
      <c r="M14" s="36"/>
      <c r="N14" s="36"/>
      <c r="O14" s="36"/>
      <c r="P14" s="18"/>
      <c r="Q14" s="319">
        <v>8</v>
      </c>
      <c r="R14" s="320"/>
      <c r="S14" s="199">
        <f t="shared" si="2"/>
        <v>16.199998999999998</v>
      </c>
      <c r="T14" s="200">
        <f t="shared" si="3"/>
        <v>60.000000000000007</v>
      </c>
      <c r="U14" s="160" t="str">
        <f t="shared" si="4"/>
        <v/>
      </c>
      <c r="V14" s="172">
        <f>SUM(U13:U15)</f>
        <v>3</v>
      </c>
      <c r="W14" s="180"/>
      <c r="X14" s="203"/>
      <c r="Y14" s="203"/>
      <c r="AA14" s="261"/>
      <c r="AB14" s="261"/>
      <c r="AC14" s="261"/>
      <c r="AD14" s="261"/>
      <c r="AE14" s="261"/>
      <c r="AF14" s="261"/>
    </row>
    <row r="15" spans="1:32" ht="15.75" x14ac:dyDescent="0.25">
      <c r="A15" s="18"/>
      <c r="B15" s="1">
        <v>10</v>
      </c>
      <c r="C15" s="207" t="s">
        <v>7</v>
      </c>
      <c r="D15" s="49">
        <f t="shared" si="0"/>
        <v>2</v>
      </c>
      <c r="E15" s="35">
        <f t="shared" si="6"/>
        <v>9</v>
      </c>
      <c r="F15" s="36">
        <v>3</v>
      </c>
      <c r="G15" s="36">
        <v>4</v>
      </c>
      <c r="H15" s="36">
        <v>2</v>
      </c>
      <c r="I15" s="36"/>
      <c r="J15" s="36"/>
      <c r="K15" s="36"/>
      <c r="L15" s="36"/>
      <c r="M15" s="36"/>
      <c r="N15" s="36"/>
      <c r="O15" s="36"/>
      <c r="P15" s="18"/>
      <c r="Q15" s="306">
        <v>7</v>
      </c>
      <c r="R15" s="307"/>
      <c r="S15" s="196">
        <f t="shared" si="2"/>
        <v>14.899999000000001</v>
      </c>
      <c r="T15" s="190">
        <f t="shared" si="3"/>
        <v>55.000000000000007</v>
      </c>
      <c r="U15" s="160">
        <f t="shared" si="4"/>
        <v>1</v>
      </c>
      <c r="V15" s="172"/>
      <c r="W15" s="180"/>
      <c r="X15" s="203"/>
      <c r="Y15" s="203"/>
      <c r="AA15" s="261"/>
      <c r="AB15" s="261"/>
      <c r="AC15" s="261"/>
      <c r="AD15" s="261"/>
      <c r="AE15" s="261"/>
      <c r="AF15" s="261"/>
    </row>
    <row r="16" spans="1:32" ht="15.75" x14ac:dyDescent="0.25">
      <c r="A16" s="18"/>
      <c r="B16" s="1">
        <v>11</v>
      </c>
      <c r="C16" s="207" t="s">
        <v>6</v>
      </c>
      <c r="D16" s="49">
        <f t="shared" si="0"/>
        <v>3</v>
      </c>
      <c r="E16" s="35">
        <f t="shared" si="6"/>
        <v>10</v>
      </c>
      <c r="F16" s="36">
        <v>6</v>
      </c>
      <c r="G16" s="36">
        <v>1</v>
      </c>
      <c r="H16" s="36">
        <v>3</v>
      </c>
      <c r="I16" s="36"/>
      <c r="J16" s="36"/>
      <c r="K16" s="36"/>
      <c r="L16" s="36"/>
      <c r="M16" s="36"/>
      <c r="N16" s="36"/>
      <c r="O16" s="36"/>
      <c r="P16" s="18"/>
      <c r="Q16" s="330">
        <v>6</v>
      </c>
      <c r="R16" s="331"/>
      <c r="S16" s="197">
        <f t="shared" si="2"/>
        <v>13.499999000000001</v>
      </c>
      <c r="T16" s="198">
        <f t="shared" si="3"/>
        <v>50</v>
      </c>
      <c r="U16" s="161">
        <f t="shared" si="4"/>
        <v>3</v>
      </c>
      <c r="V16" s="172"/>
      <c r="X16" s="203"/>
      <c r="AA16" s="261"/>
      <c r="AB16" s="261"/>
      <c r="AC16" s="261"/>
      <c r="AD16" s="261"/>
      <c r="AE16" s="261"/>
      <c r="AF16" s="261"/>
    </row>
    <row r="17" spans="1:32" ht="15.75" x14ac:dyDescent="0.25">
      <c r="A17" s="18"/>
      <c r="B17" s="1">
        <v>12</v>
      </c>
      <c r="C17" s="207" t="s">
        <v>5</v>
      </c>
      <c r="D17" s="49">
        <f t="shared" si="0"/>
        <v>0</v>
      </c>
      <c r="E17" s="35">
        <f t="shared" ref="E17:E37" si="7">IF(COUNT(F17:O17)=0,"",SUM(F17:O17))</f>
        <v>6</v>
      </c>
      <c r="F17" s="36">
        <v>0</v>
      </c>
      <c r="G17" s="36">
        <v>0</v>
      </c>
      <c r="H17" s="36">
        <v>6</v>
      </c>
      <c r="I17" s="36"/>
      <c r="J17" s="36"/>
      <c r="K17" s="36"/>
      <c r="L17" s="36"/>
      <c r="M17" s="36"/>
      <c r="N17" s="36"/>
      <c r="O17" s="36"/>
      <c r="P17" s="18"/>
      <c r="Q17" s="330">
        <v>5</v>
      </c>
      <c r="R17" s="331"/>
      <c r="S17" s="197">
        <f t="shared" si="2"/>
        <v>12.199999</v>
      </c>
      <c r="T17" s="198">
        <f t="shared" si="3"/>
        <v>45</v>
      </c>
      <c r="U17" s="161">
        <f t="shared" si="4"/>
        <v>1</v>
      </c>
      <c r="V17" s="172">
        <f>SUM(U16:U18)</f>
        <v>5</v>
      </c>
      <c r="AA17" s="261"/>
      <c r="AB17" s="261"/>
      <c r="AC17" s="261"/>
      <c r="AD17" s="261"/>
      <c r="AE17" s="261"/>
      <c r="AF17" s="261"/>
    </row>
    <row r="18" spans="1:32" ht="15.75" x14ac:dyDescent="0.25">
      <c r="A18" s="18"/>
      <c r="B18" s="1">
        <v>13</v>
      </c>
      <c r="C18" s="207" t="s">
        <v>10</v>
      </c>
      <c r="D18" s="49">
        <f t="shared" si="0"/>
        <v>9</v>
      </c>
      <c r="E18" s="35">
        <f t="shared" si="7"/>
        <v>18</v>
      </c>
      <c r="F18" s="36">
        <v>5</v>
      </c>
      <c r="G18" s="36">
        <v>2</v>
      </c>
      <c r="H18" s="36">
        <v>11</v>
      </c>
      <c r="I18" s="36"/>
      <c r="J18" s="36"/>
      <c r="K18" s="36"/>
      <c r="L18" s="36"/>
      <c r="M18" s="36"/>
      <c r="N18" s="36"/>
      <c r="O18" s="36"/>
      <c r="P18" s="18"/>
      <c r="Q18" s="308">
        <v>4</v>
      </c>
      <c r="R18" s="309"/>
      <c r="S18" s="193">
        <f t="shared" si="2"/>
        <v>10.799999000000001</v>
      </c>
      <c r="T18" s="192">
        <f t="shared" si="3"/>
        <v>40</v>
      </c>
      <c r="U18" s="161">
        <f t="shared" si="4"/>
        <v>1</v>
      </c>
      <c r="V18" s="172"/>
      <c r="AA18" s="261"/>
      <c r="AB18" s="261"/>
      <c r="AC18" s="261"/>
      <c r="AD18" s="261"/>
      <c r="AE18" s="261"/>
      <c r="AF18" s="261"/>
    </row>
    <row r="19" spans="1:32" ht="15.75" x14ac:dyDescent="0.25">
      <c r="A19" s="18"/>
      <c r="B19" s="1">
        <v>14</v>
      </c>
      <c r="C19" s="207" t="s">
        <v>77</v>
      </c>
      <c r="D19" s="49">
        <f t="shared" si="0"/>
        <v>10</v>
      </c>
      <c r="E19" s="35">
        <f t="shared" si="7"/>
        <v>20</v>
      </c>
      <c r="F19" s="36">
        <v>4</v>
      </c>
      <c r="G19" s="36">
        <v>6</v>
      </c>
      <c r="H19" s="36">
        <v>10</v>
      </c>
      <c r="I19" s="36"/>
      <c r="J19" s="36"/>
      <c r="K19" s="36"/>
      <c r="L19" s="36"/>
      <c r="M19" s="36"/>
      <c r="N19" s="36"/>
      <c r="O19" s="36"/>
      <c r="P19" s="18"/>
      <c r="Q19" s="319">
        <v>3</v>
      </c>
      <c r="R19" s="320"/>
      <c r="S19" s="199">
        <f t="shared" si="2"/>
        <v>9.4999990000000007</v>
      </c>
      <c r="T19" s="200">
        <f t="shared" si="3"/>
        <v>35</v>
      </c>
      <c r="U19" s="160">
        <f t="shared" si="4"/>
        <v>1</v>
      </c>
      <c r="V19" s="172"/>
      <c r="AA19" s="261"/>
      <c r="AB19" s="261"/>
      <c r="AC19" s="261"/>
      <c r="AD19" s="261"/>
      <c r="AE19" s="261"/>
      <c r="AF19" s="261"/>
    </row>
    <row r="20" spans="1:32" ht="15.75" x14ac:dyDescent="0.25">
      <c r="A20" s="18"/>
      <c r="B20" s="1">
        <v>15</v>
      </c>
      <c r="C20" s="207" t="s">
        <v>12</v>
      </c>
      <c r="D20" s="49">
        <f t="shared" si="0"/>
        <v>6</v>
      </c>
      <c r="E20" s="35">
        <f t="shared" si="6"/>
        <v>14</v>
      </c>
      <c r="F20" s="36">
        <v>2</v>
      </c>
      <c r="G20" s="36">
        <v>2</v>
      </c>
      <c r="H20" s="36">
        <v>10</v>
      </c>
      <c r="I20" s="36"/>
      <c r="J20" s="36"/>
      <c r="K20" s="36"/>
      <c r="L20" s="36"/>
      <c r="M20" s="36"/>
      <c r="N20" s="36"/>
      <c r="O20" s="36"/>
      <c r="P20" s="18"/>
      <c r="Q20" s="319">
        <v>2</v>
      </c>
      <c r="R20" s="320"/>
      <c r="S20" s="199">
        <f t="shared" si="2"/>
        <v>8.0999990000000004</v>
      </c>
      <c r="T20" s="200">
        <f t="shared" si="3"/>
        <v>30.000000000000004</v>
      </c>
      <c r="U20" s="160">
        <f t="shared" si="4"/>
        <v>2</v>
      </c>
      <c r="V20" s="172">
        <f>SUM(U19:U21)</f>
        <v>4</v>
      </c>
      <c r="AA20" s="261"/>
      <c r="AB20" s="261"/>
      <c r="AC20" s="261"/>
      <c r="AD20" s="261"/>
      <c r="AE20" s="261"/>
      <c r="AF20" s="261"/>
    </row>
    <row r="21" spans="1:32" ht="15.75" x14ac:dyDescent="0.25">
      <c r="A21" s="18"/>
      <c r="B21" s="1">
        <v>16</v>
      </c>
      <c r="C21" s="207" t="s">
        <v>11</v>
      </c>
      <c r="D21" s="49">
        <f t="shared" si="0"/>
        <v>4</v>
      </c>
      <c r="E21" s="35">
        <f t="shared" si="6"/>
        <v>12</v>
      </c>
      <c r="F21" s="36">
        <v>0</v>
      </c>
      <c r="G21" s="36">
        <v>3</v>
      </c>
      <c r="H21" s="36">
        <v>9</v>
      </c>
      <c r="I21" s="36"/>
      <c r="J21" s="36"/>
      <c r="K21" s="36"/>
      <c r="L21" s="36"/>
      <c r="M21" s="36"/>
      <c r="N21" s="36"/>
      <c r="O21" s="36"/>
      <c r="P21" s="18"/>
      <c r="Q21" s="306">
        <v>1</v>
      </c>
      <c r="R21" s="307"/>
      <c r="S21" s="196">
        <f t="shared" si="2"/>
        <v>6.7999989999999997</v>
      </c>
      <c r="T21" s="190">
        <f t="shared" si="3"/>
        <v>25</v>
      </c>
      <c r="U21" s="160">
        <f t="shared" si="4"/>
        <v>1</v>
      </c>
      <c r="V21" s="172"/>
      <c r="AA21" s="261"/>
      <c r="AB21" s="261"/>
      <c r="AC21" s="261"/>
      <c r="AD21" s="261"/>
      <c r="AE21" s="261"/>
      <c r="AF21" s="261"/>
    </row>
    <row r="22" spans="1:32" ht="15.75" x14ac:dyDescent="0.25">
      <c r="A22" s="18"/>
      <c r="B22" s="1">
        <v>17</v>
      </c>
      <c r="C22" s="207" t="s">
        <v>8</v>
      </c>
      <c r="D22" s="49">
        <f t="shared" si="0"/>
        <v>7</v>
      </c>
      <c r="E22" s="35">
        <f t="shared" si="6"/>
        <v>15</v>
      </c>
      <c r="F22" s="36">
        <v>3</v>
      </c>
      <c r="G22" s="36">
        <v>6</v>
      </c>
      <c r="H22" s="36">
        <v>6</v>
      </c>
      <c r="I22" s="36"/>
      <c r="J22" s="36"/>
      <c r="K22" s="36"/>
      <c r="L22" s="36"/>
      <c r="M22" s="36"/>
      <c r="N22" s="36"/>
      <c r="O22" s="36"/>
      <c r="P22" s="18"/>
      <c r="Q22" s="308">
        <v>0</v>
      </c>
      <c r="R22" s="309"/>
      <c r="S22" s="193">
        <v>0</v>
      </c>
      <c r="T22" s="194">
        <f>S22/S$6*100</f>
        <v>0</v>
      </c>
      <c r="U22" s="161">
        <f t="shared" si="4"/>
        <v>2</v>
      </c>
      <c r="V22" s="172">
        <f>U22</f>
        <v>2</v>
      </c>
      <c r="AA22" s="261"/>
      <c r="AB22" s="261"/>
      <c r="AC22" s="261"/>
      <c r="AD22" s="261"/>
      <c r="AE22" s="261"/>
      <c r="AF22" s="261"/>
    </row>
    <row r="23" spans="1:32" ht="15.75" x14ac:dyDescent="0.25">
      <c r="A23" s="18"/>
      <c r="B23" s="1">
        <v>18</v>
      </c>
      <c r="C23" s="207" t="s">
        <v>16</v>
      </c>
      <c r="D23" s="49">
        <f t="shared" si="0"/>
        <v>1</v>
      </c>
      <c r="E23" s="35">
        <f t="shared" si="7"/>
        <v>7</v>
      </c>
      <c r="F23" s="36">
        <v>2</v>
      </c>
      <c r="G23" s="36">
        <v>2</v>
      </c>
      <c r="H23" s="36">
        <v>3</v>
      </c>
      <c r="I23" s="36"/>
      <c r="J23" s="36"/>
      <c r="K23" s="36"/>
      <c r="L23" s="36"/>
      <c r="M23" s="36"/>
      <c r="N23" s="36"/>
      <c r="O23" s="36"/>
      <c r="P23" s="18"/>
      <c r="Q23" s="162"/>
      <c r="R23" s="162"/>
      <c r="S23" s="162"/>
      <c r="T23" s="163" t="s">
        <v>17</v>
      </c>
      <c r="U23" s="166">
        <f>IF(SUM(U7:U22)=0,"",SUMPRODUCT(Q7:Q22,U7:U22)/SUM(U7:U22))</f>
        <v>6.3684210526315788</v>
      </c>
      <c r="V23" s="52"/>
      <c r="AA23" s="261"/>
      <c r="AB23" s="261"/>
      <c r="AC23" s="261"/>
      <c r="AD23" s="261"/>
      <c r="AE23" s="261"/>
      <c r="AF23" s="261"/>
    </row>
    <row r="24" spans="1:32" ht="15.75" x14ac:dyDescent="0.25">
      <c r="A24" s="18"/>
      <c r="B24" s="1">
        <v>19</v>
      </c>
      <c r="C24" s="207" t="s">
        <v>36</v>
      </c>
      <c r="D24" s="49">
        <f t="shared" si="0"/>
        <v>9</v>
      </c>
      <c r="E24" s="35">
        <f t="shared" si="7"/>
        <v>18</v>
      </c>
      <c r="F24" s="36">
        <v>6</v>
      </c>
      <c r="G24" s="36">
        <v>6</v>
      </c>
      <c r="H24" s="36">
        <v>6</v>
      </c>
      <c r="I24" s="36"/>
      <c r="J24" s="36"/>
      <c r="K24" s="36"/>
      <c r="L24" s="36"/>
      <c r="M24" s="36"/>
      <c r="N24" s="36"/>
      <c r="O24" s="36"/>
      <c r="P24" s="18"/>
      <c r="Q24" s="162"/>
      <c r="R24" s="162"/>
      <c r="S24" s="162"/>
      <c r="T24" s="164" t="s">
        <v>70</v>
      </c>
      <c r="U24" s="165">
        <f>V24/2-10</f>
        <v>0</v>
      </c>
      <c r="V24" s="173">
        <v>20</v>
      </c>
      <c r="AA24" s="261"/>
      <c r="AB24" s="261"/>
      <c r="AC24" s="261"/>
      <c r="AD24" s="261"/>
      <c r="AE24" s="261"/>
      <c r="AF24" s="261"/>
    </row>
    <row r="25" spans="1:32" ht="15.75" x14ac:dyDescent="0.25">
      <c r="A25" s="18"/>
      <c r="B25" s="1">
        <v>20</v>
      </c>
      <c r="C25" s="207"/>
      <c r="D25" s="49" t="str">
        <f t="shared" si="0"/>
        <v/>
      </c>
      <c r="E25" s="35" t="str">
        <f t="shared" si="7"/>
        <v/>
      </c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18"/>
      <c r="Q25" s="18"/>
      <c r="R25" s="18"/>
      <c r="S25" s="18"/>
      <c r="T25" s="18"/>
      <c r="U25" s="18"/>
      <c r="V25" s="18"/>
      <c r="AA25" s="261"/>
      <c r="AB25" s="261"/>
      <c r="AC25" s="261"/>
      <c r="AD25" s="261"/>
      <c r="AE25" s="261"/>
      <c r="AF25" s="261"/>
    </row>
    <row r="26" spans="1:32" ht="15.75" x14ac:dyDescent="0.25">
      <c r="A26" s="18"/>
      <c r="B26" s="1">
        <v>21</v>
      </c>
      <c r="C26" s="207"/>
      <c r="D26" s="49" t="str">
        <f t="shared" si="0"/>
        <v/>
      </c>
      <c r="E26" s="35" t="str">
        <f t="shared" si="6"/>
        <v/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18"/>
      <c r="V26" s="167"/>
      <c r="W26" s="167"/>
      <c r="AA26" s="261"/>
      <c r="AB26" s="261"/>
      <c r="AC26" s="261"/>
      <c r="AD26" s="261"/>
      <c r="AE26" s="261"/>
      <c r="AF26" s="261"/>
    </row>
    <row r="27" spans="1:32" ht="15.75" x14ac:dyDescent="0.25">
      <c r="A27" s="18"/>
      <c r="B27" s="1">
        <v>22</v>
      </c>
      <c r="C27" s="207"/>
      <c r="D27" s="49" t="str">
        <f t="shared" si="0"/>
        <v/>
      </c>
      <c r="E27" s="35" t="str">
        <f t="shared" si="6"/>
        <v/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18"/>
      <c r="T27" s="174" t="s">
        <v>73</v>
      </c>
      <c r="U27" s="18"/>
      <c r="V27" s="18"/>
      <c r="X27" s="310"/>
      <c r="Y27" s="310"/>
      <c r="Z27" s="310"/>
      <c r="AA27" s="261"/>
      <c r="AB27" s="261"/>
      <c r="AC27" s="261"/>
      <c r="AD27" s="261"/>
      <c r="AE27" s="261"/>
      <c r="AF27" s="261"/>
    </row>
    <row r="28" spans="1:32" ht="15.75" x14ac:dyDescent="0.25">
      <c r="A28" s="18"/>
      <c r="B28" s="1">
        <v>23</v>
      </c>
      <c r="C28" s="207"/>
      <c r="D28" s="49" t="str">
        <f t="shared" si="0"/>
        <v/>
      </c>
      <c r="E28" s="35" t="str">
        <f t="shared" si="6"/>
        <v/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18"/>
      <c r="T28" s="175" t="s">
        <v>78</v>
      </c>
      <c r="U28" s="18"/>
      <c r="V28" s="18"/>
      <c r="X28" s="310"/>
      <c r="Y28" s="310"/>
      <c r="Z28" s="310"/>
      <c r="AA28" s="261"/>
      <c r="AB28" s="261"/>
      <c r="AC28" s="261"/>
      <c r="AD28" s="261"/>
      <c r="AE28" s="261"/>
      <c r="AF28" s="261"/>
    </row>
    <row r="29" spans="1:32" ht="15.75" x14ac:dyDescent="0.25">
      <c r="A29" s="18"/>
      <c r="B29" s="1">
        <v>24</v>
      </c>
      <c r="C29" s="207"/>
      <c r="D29" s="49" t="str">
        <f t="shared" si="0"/>
        <v/>
      </c>
      <c r="E29" s="35" t="str">
        <f t="shared" si="7"/>
        <v/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18"/>
      <c r="T29" s="175" t="s">
        <v>74</v>
      </c>
      <c r="U29" s="18"/>
      <c r="V29" s="18"/>
      <c r="X29" s="311">
        <f ca="1">TODAY()</f>
        <v>43981</v>
      </c>
      <c r="Y29" s="311"/>
      <c r="Z29" s="311"/>
      <c r="AA29" s="261"/>
      <c r="AB29" s="261"/>
      <c r="AC29" s="261"/>
      <c r="AD29" s="261"/>
      <c r="AE29" s="261"/>
      <c r="AF29" s="261"/>
    </row>
    <row r="30" spans="1:32" ht="15.75" x14ac:dyDescent="0.25">
      <c r="A30" s="18"/>
      <c r="B30" s="1">
        <v>25</v>
      </c>
      <c r="C30" s="207"/>
      <c r="D30" s="49" t="str">
        <f t="shared" si="0"/>
        <v/>
      </c>
      <c r="E30" s="35" t="str">
        <f t="shared" si="7"/>
        <v/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18"/>
      <c r="T30" s="175" t="s">
        <v>71</v>
      </c>
      <c r="U30" s="18"/>
      <c r="V30" s="18"/>
      <c r="X30" s="305"/>
      <c r="Y30" s="305"/>
      <c r="Z30" s="305"/>
      <c r="AA30" s="261"/>
      <c r="AB30" s="261"/>
      <c r="AC30" s="261"/>
      <c r="AD30" s="261"/>
      <c r="AE30" s="261"/>
      <c r="AF30" s="261"/>
    </row>
    <row r="31" spans="1:32" ht="15.75" x14ac:dyDescent="0.25">
      <c r="A31" s="18"/>
      <c r="B31" s="1">
        <v>26</v>
      </c>
      <c r="C31" s="207"/>
      <c r="D31" s="49" t="str">
        <f t="shared" si="0"/>
        <v/>
      </c>
      <c r="E31" s="35" t="str">
        <f t="shared" si="7"/>
        <v/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18"/>
      <c r="Q31" s="18"/>
      <c r="T31" s="154"/>
      <c r="AA31" s="261"/>
      <c r="AB31" s="261"/>
      <c r="AC31" s="261"/>
      <c r="AD31" s="261"/>
      <c r="AE31" s="261"/>
      <c r="AF31" s="261"/>
    </row>
    <row r="32" spans="1:32" ht="15.75" x14ac:dyDescent="0.25">
      <c r="A32" s="18"/>
      <c r="B32" s="1">
        <v>27</v>
      </c>
      <c r="C32" s="207"/>
      <c r="D32" s="49" t="str">
        <f t="shared" si="0"/>
        <v/>
      </c>
      <c r="E32" s="35" t="str">
        <f t="shared" si="6"/>
        <v/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18"/>
      <c r="Q32" s="18"/>
      <c r="T32" s="154"/>
      <c r="AA32" s="261"/>
      <c r="AB32" s="261"/>
      <c r="AC32" s="261"/>
      <c r="AD32" s="261"/>
      <c r="AE32" s="261"/>
      <c r="AF32" s="261"/>
    </row>
    <row r="33" spans="1:32" ht="15.75" x14ac:dyDescent="0.25">
      <c r="A33" s="18"/>
      <c r="B33" s="1">
        <v>28</v>
      </c>
      <c r="C33" s="207"/>
      <c r="D33" s="49" t="str">
        <f t="shared" si="0"/>
        <v/>
      </c>
      <c r="E33" s="35" t="str">
        <f t="shared" si="6"/>
        <v/>
      </c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18"/>
      <c r="Q33" s="18"/>
      <c r="AA33" s="261"/>
      <c r="AB33" s="261"/>
      <c r="AC33" s="261"/>
      <c r="AD33" s="261"/>
      <c r="AE33" s="261"/>
      <c r="AF33" s="261"/>
    </row>
    <row r="34" spans="1:32" ht="15.75" x14ac:dyDescent="0.25">
      <c r="A34" s="18"/>
      <c r="B34" s="1">
        <v>29</v>
      </c>
      <c r="C34" s="207"/>
      <c r="D34" s="49" t="str">
        <f t="shared" si="0"/>
        <v/>
      </c>
      <c r="E34" s="35" t="str">
        <f t="shared" si="6"/>
        <v/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18"/>
      <c r="Q34" s="18"/>
      <c r="AA34" s="261"/>
      <c r="AB34" s="261"/>
      <c r="AC34" s="261"/>
      <c r="AD34" s="261"/>
      <c r="AE34" s="261"/>
      <c r="AF34" s="261"/>
    </row>
    <row r="35" spans="1:32" ht="15.75" x14ac:dyDescent="0.25">
      <c r="A35" s="18"/>
      <c r="B35" s="1">
        <v>30</v>
      </c>
      <c r="C35" s="207"/>
      <c r="D35" s="49" t="str">
        <f t="shared" si="0"/>
        <v/>
      </c>
      <c r="E35" s="35" t="str">
        <f t="shared" si="7"/>
        <v/>
      </c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18"/>
      <c r="Q35" s="18"/>
      <c r="R35" s="18"/>
      <c r="S35" s="18"/>
      <c r="T35" s="18"/>
      <c r="AA35" s="261"/>
      <c r="AB35" s="261"/>
      <c r="AC35" s="261"/>
      <c r="AD35" s="261"/>
      <c r="AE35" s="261"/>
      <c r="AF35" s="261"/>
    </row>
    <row r="36" spans="1:32" ht="15.75" x14ac:dyDescent="0.25">
      <c r="A36" s="18"/>
      <c r="B36" s="1">
        <v>31</v>
      </c>
      <c r="C36" s="208"/>
      <c r="D36" s="49" t="str">
        <f t="shared" si="0"/>
        <v/>
      </c>
      <c r="E36" s="35" t="str">
        <f t="shared" si="7"/>
        <v/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18"/>
      <c r="Q36" s="18"/>
      <c r="R36" s="18"/>
      <c r="S36" s="18"/>
      <c r="T36" s="18"/>
      <c r="AA36" s="261"/>
      <c r="AB36" s="261"/>
      <c r="AC36" s="261"/>
      <c r="AD36" s="261"/>
      <c r="AE36" s="261"/>
      <c r="AF36" s="261"/>
    </row>
    <row r="37" spans="1:32" ht="15.75" x14ac:dyDescent="0.25">
      <c r="A37" s="18"/>
      <c r="B37" s="1">
        <v>32</v>
      </c>
      <c r="C37" s="208"/>
      <c r="D37" s="49" t="str">
        <f t="shared" si="0"/>
        <v/>
      </c>
      <c r="E37" s="35" t="str">
        <f t="shared" si="7"/>
        <v/>
      </c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18"/>
      <c r="Q37" s="154"/>
      <c r="R37" s="18"/>
      <c r="S37" s="26"/>
      <c r="T37" s="18"/>
      <c r="U37" s="18"/>
      <c r="V37" s="18"/>
      <c r="AA37" s="261"/>
      <c r="AB37" s="261"/>
      <c r="AC37" s="261"/>
      <c r="AD37" s="261"/>
      <c r="AE37" s="261"/>
      <c r="AF37" s="261"/>
    </row>
    <row r="38" spans="1:32" ht="15.75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AA38" s="261"/>
      <c r="AB38" s="261"/>
      <c r="AC38" s="261"/>
      <c r="AD38" s="261"/>
      <c r="AE38" s="261"/>
      <c r="AF38" s="261"/>
    </row>
    <row r="39" spans="1:32" ht="15.75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AA39" s="261"/>
      <c r="AB39" s="261"/>
      <c r="AC39" s="261"/>
      <c r="AD39" s="261"/>
      <c r="AE39" s="261"/>
      <c r="AF39" s="261"/>
    </row>
    <row r="40" spans="1:32" ht="53.25" customHeight="1" x14ac:dyDescent="0.25">
      <c r="A40" s="18"/>
      <c r="B40" s="326" t="str">
        <f>B3</f>
        <v>12-MA1</v>
      </c>
      <c r="C40" s="327"/>
      <c r="D40" s="30" t="s">
        <v>32</v>
      </c>
      <c r="E40" s="30" t="s">
        <v>32</v>
      </c>
      <c r="F40" s="30" t="s">
        <v>33</v>
      </c>
      <c r="G40" s="30" t="s">
        <v>33</v>
      </c>
      <c r="H40" s="30" t="s">
        <v>57</v>
      </c>
      <c r="I40" s="30" t="s">
        <v>57</v>
      </c>
      <c r="J40" s="30" t="s">
        <v>45</v>
      </c>
      <c r="K40" s="30" t="s">
        <v>40</v>
      </c>
      <c r="L40" s="31"/>
      <c r="M40" s="32"/>
      <c r="N40" s="32"/>
      <c r="O40" s="33" t="s">
        <v>32</v>
      </c>
      <c r="P40" s="30" t="s">
        <v>32</v>
      </c>
      <c r="Q40" s="30" t="s">
        <v>33</v>
      </c>
      <c r="R40" s="30" t="s">
        <v>33</v>
      </c>
      <c r="S40" s="30" t="s">
        <v>57</v>
      </c>
      <c r="T40" s="30" t="s">
        <v>57</v>
      </c>
      <c r="U40" s="30" t="s">
        <v>45</v>
      </c>
      <c r="V40" s="30" t="s">
        <v>40</v>
      </c>
      <c r="W40" s="32"/>
      <c r="X40" s="32"/>
      <c r="Y40" s="32"/>
      <c r="Z40" s="32"/>
      <c r="AA40" s="261"/>
      <c r="AB40" s="261"/>
      <c r="AC40" s="261"/>
      <c r="AD40" s="261"/>
      <c r="AE40" s="261"/>
      <c r="AF40" s="261"/>
    </row>
    <row r="41" spans="1:32" ht="18.75" x14ac:dyDescent="0.25">
      <c r="A41" s="18"/>
      <c r="B41" s="328"/>
      <c r="C41" s="329"/>
      <c r="D41" s="4" t="s">
        <v>34</v>
      </c>
      <c r="E41" s="4" t="s">
        <v>34</v>
      </c>
      <c r="F41" s="4" t="s">
        <v>38</v>
      </c>
      <c r="G41" s="4" t="s">
        <v>38</v>
      </c>
      <c r="H41" s="4" t="s">
        <v>38</v>
      </c>
      <c r="I41" s="4" t="s">
        <v>38</v>
      </c>
      <c r="J41" s="4" t="s">
        <v>38</v>
      </c>
      <c r="K41" s="4" t="s">
        <v>39</v>
      </c>
      <c r="L41" s="7" t="s">
        <v>27</v>
      </c>
      <c r="M41" s="4" t="s">
        <v>41</v>
      </c>
      <c r="N41" s="6" t="s">
        <v>28</v>
      </c>
      <c r="O41" s="7" t="s">
        <v>34</v>
      </c>
      <c r="P41" s="4" t="s">
        <v>34</v>
      </c>
      <c r="Q41" s="4" t="s">
        <v>38</v>
      </c>
      <c r="R41" s="4" t="s">
        <v>38</v>
      </c>
      <c r="S41" s="4" t="s">
        <v>38</v>
      </c>
      <c r="T41" s="4" t="s">
        <v>38</v>
      </c>
      <c r="U41" s="4" t="s">
        <v>38</v>
      </c>
      <c r="V41" s="4" t="s">
        <v>39</v>
      </c>
      <c r="W41" s="7" t="s">
        <v>29</v>
      </c>
      <c r="X41" s="4" t="s">
        <v>42</v>
      </c>
      <c r="Y41" s="6" t="s">
        <v>30</v>
      </c>
      <c r="Z41" s="7" t="s">
        <v>31</v>
      </c>
      <c r="AA41" s="290"/>
      <c r="AB41" s="290"/>
      <c r="AC41" s="261"/>
      <c r="AD41" s="261"/>
      <c r="AE41" s="261"/>
      <c r="AF41" s="261"/>
    </row>
    <row r="42" spans="1:32" ht="18.75" x14ac:dyDescent="0.25">
      <c r="A42" s="18"/>
      <c r="B42" s="2" t="s">
        <v>0</v>
      </c>
      <c r="C42" s="2" t="s">
        <v>1</v>
      </c>
      <c r="D42" s="5"/>
      <c r="E42" s="5"/>
      <c r="F42" s="13">
        <v>1</v>
      </c>
      <c r="G42" s="13">
        <v>1</v>
      </c>
      <c r="H42" s="13">
        <v>1</v>
      </c>
      <c r="I42" s="13">
        <v>1</v>
      </c>
      <c r="J42" s="13">
        <v>1</v>
      </c>
      <c r="K42" s="13">
        <v>1</v>
      </c>
      <c r="L42" s="14">
        <v>1</v>
      </c>
      <c r="M42" s="13">
        <v>1</v>
      </c>
      <c r="N42" s="15"/>
      <c r="O42" s="16"/>
      <c r="P42" s="17"/>
      <c r="Q42" s="13">
        <v>1</v>
      </c>
      <c r="R42" s="13">
        <v>1</v>
      </c>
      <c r="S42" s="13">
        <v>1</v>
      </c>
      <c r="T42" s="13">
        <v>1</v>
      </c>
      <c r="U42" s="13">
        <v>1</v>
      </c>
      <c r="V42" s="13">
        <v>1</v>
      </c>
      <c r="W42" s="14">
        <v>1</v>
      </c>
      <c r="X42" s="13">
        <v>1</v>
      </c>
      <c r="Y42" s="9"/>
      <c r="Z42" s="8"/>
      <c r="AA42" s="261"/>
      <c r="AB42" s="261"/>
      <c r="AC42" s="261"/>
      <c r="AD42" s="261"/>
      <c r="AE42" s="261"/>
      <c r="AF42" s="261"/>
    </row>
    <row r="43" spans="1:32" ht="15.75" x14ac:dyDescent="0.25">
      <c r="A43" s="18"/>
      <c r="B43" s="3">
        <f>B6</f>
        <v>1</v>
      </c>
      <c r="C43" s="206" t="str">
        <f>IF(C6="","",C6)</f>
        <v>Anders Hans</v>
      </c>
      <c r="D43" s="44">
        <v>8</v>
      </c>
      <c r="E43" s="44"/>
      <c r="F43" s="44"/>
      <c r="G43" s="44"/>
      <c r="H43" s="44"/>
      <c r="I43" s="44"/>
      <c r="J43" s="44"/>
      <c r="K43" s="44">
        <v>9</v>
      </c>
      <c r="L43" s="45">
        <f>IF(COUNT(D43:E43)=0,"",SUM(D43:E43)/COUNT(D43:E43))</f>
        <v>8</v>
      </c>
      <c r="M43" s="205">
        <f>IF(COUNT(F43:K43)=0,"",ROUND(SUMPRODUCT(F43:K43,$F$42:$K$42)/SUMIF(F43:K43,"&gt;=0",$F$42:$K$42),1))</f>
        <v>9</v>
      </c>
      <c r="N43" s="46">
        <f>IF(OR(L43="",M43=""),"",SUMPRODUCT(L43:M43,$L$42:$M$42)/SUM($L$42:$M$42))</f>
        <v>8.5</v>
      </c>
      <c r="O43" s="47"/>
      <c r="P43" s="36"/>
      <c r="Q43" s="36"/>
      <c r="R43" s="36"/>
      <c r="S43" s="36"/>
      <c r="T43" s="36"/>
      <c r="U43" s="36"/>
      <c r="V43" s="36"/>
      <c r="W43" s="45" t="str">
        <f>IF(COUNT(O43:P43)=0,"",SUM(O43:P43)/COUNT(O43:P43))</f>
        <v/>
      </c>
      <c r="X43" s="205" t="str">
        <f>IF(COUNT(Q43:V43)=0,"",ROUND(SUMPRODUCT(Q43:V43,$Q$42:$V$42)/SUMIF(Q43:V43,"&gt;=0",$Q$42:$V$42),1))</f>
        <v/>
      </c>
      <c r="Y43" s="46" t="str">
        <f>IF(OR(W43="",X43=""),"",SUMPRODUCT(W43:X43,$W$42:$X$42)/SUM($W$42:$X$42))</f>
        <v/>
      </c>
      <c r="Z43" s="45" t="str">
        <f>IF(OR(N43="",Y43=""),"",(N43+2*Y43)/3)</f>
        <v/>
      </c>
      <c r="AA43" s="261"/>
      <c r="AB43" s="51">
        <f>D6</f>
        <v>13</v>
      </c>
      <c r="AC43" s="261"/>
      <c r="AD43" s="261"/>
      <c r="AE43" s="261"/>
      <c r="AF43" s="261"/>
    </row>
    <row r="44" spans="1:32" ht="15.75" x14ac:dyDescent="0.25">
      <c r="A44" s="18"/>
      <c r="B44" s="3">
        <f t="shared" ref="B44:B74" si="8">B7</f>
        <v>2</v>
      </c>
      <c r="C44" s="206" t="str">
        <f t="shared" ref="C44:C74" si="9">IF(C7="","",C7)</f>
        <v>Becker Ben</v>
      </c>
      <c r="D44" s="44">
        <v>8</v>
      </c>
      <c r="E44" s="44"/>
      <c r="F44" s="44"/>
      <c r="G44" s="44"/>
      <c r="H44" s="44"/>
      <c r="I44" s="44">
        <v>11</v>
      </c>
      <c r="J44" s="44"/>
      <c r="K44" s="44">
        <v>9</v>
      </c>
      <c r="L44" s="45">
        <f t="shared" ref="L44:L74" si="10">IF(COUNT(D44:E44)=0,"",SUM(D44:E44)/COUNT(D44:E44))</f>
        <v>8</v>
      </c>
      <c r="M44" s="205">
        <f t="shared" ref="M44:M74" si="11">IF(COUNT(F44:K44)=0,"",ROUND(SUMPRODUCT(F44:K44,$F$42:$K$42)/SUMIF(F44:K44,"&gt;=0",$F$42:$K$42),1))</f>
        <v>10</v>
      </c>
      <c r="N44" s="46">
        <f t="shared" ref="N44:N74" si="12">IF(OR(L44="",M44=""),"",SUMPRODUCT(L44:M44,$L$42:$M$42)/SUM($L$42:$M$42))</f>
        <v>9</v>
      </c>
      <c r="O44" s="47"/>
      <c r="P44" s="36"/>
      <c r="Q44" s="36"/>
      <c r="R44" s="36"/>
      <c r="S44" s="36"/>
      <c r="T44" s="36"/>
      <c r="U44" s="36"/>
      <c r="V44" s="36"/>
      <c r="W44" s="45" t="str">
        <f t="shared" ref="W44:W74" si="13">IF(COUNT(O44:P44)=0,"",SUM(O44:P44)/COUNT(O44:P44))</f>
        <v/>
      </c>
      <c r="X44" s="205" t="str">
        <f t="shared" ref="X44:X74" si="14">IF(COUNT(Q44:V44)=0,"",ROUND(SUMPRODUCT(Q44:V44,$Q$42:$V$42)/SUMIF(Q44:V44,"&gt;=0",$Q$42:$V$42),1))</f>
        <v/>
      </c>
      <c r="Y44" s="46" t="str">
        <f t="shared" ref="Y44:Y74" si="15">IF(OR(W44="",X44=""),"",SUMPRODUCT(W44:X44,$W$42:$X$42)/SUM($W$42:$X$42))</f>
        <v/>
      </c>
      <c r="Z44" s="45" t="str">
        <f t="shared" ref="Z44:Z74" si="16">IF(OR(N44="",Y44=""),"",(N44+2*Y44)/3)</f>
        <v/>
      </c>
      <c r="AA44" s="261"/>
      <c r="AB44" s="51">
        <f t="shared" ref="AB44:AB74" si="17">D7</f>
        <v>0</v>
      </c>
      <c r="AC44" s="261"/>
      <c r="AD44" s="261"/>
      <c r="AE44" s="261"/>
      <c r="AF44" s="261"/>
    </row>
    <row r="45" spans="1:32" ht="15.75" x14ac:dyDescent="0.25">
      <c r="A45" s="18"/>
      <c r="B45" s="3">
        <f t="shared" si="8"/>
        <v>3</v>
      </c>
      <c r="C45" s="206" t="str">
        <f t="shared" si="9"/>
        <v>Bendt Lisa</v>
      </c>
      <c r="D45" s="44">
        <v>8</v>
      </c>
      <c r="E45" s="44"/>
      <c r="F45" s="44"/>
      <c r="G45" s="44"/>
      <c r="H45" s="44"/>
      <c r="I45" s="44">
        <v>12</v>
      </c>
      <c r="J45" s="44"/>
      <c r="K45" s="44">
        <v>9</v>
      </c>
      <c r="L45" s="45">
        <f t="shared" si="10"/>
        <v>8</v>
      </c>
      <c r="M45" s="205">
        <f t="shared" si="11"/>
        <v>10.5</v>
      </c>
      <c r="N45" s="46">
        <f t="shared" si="12"/>
        <v>9.25</v>
      </c>
      <c r="O45" s="47"/>
      <c r="P45" s="36"/>
      <c r="Q45" s="36"/>
      <c r="R45" s="36"/>
      <c r="S45" s="36"/>
      <c r="T45" s="36"/>
      <c r="U45" s="36"/>
      <c r="V45" s="36"/>
      <c r="W45" s="45" t="str">
        <f t="shared" si="13"/>
        <v/>
      </c>
      <c r="X45" s="205" t="str">
        <f t="shared" si="14"/>
        <v/>
      </c>
      <c r="Y45" s="46" t="str">
        <f t="shared" si="15"/>
        <v/>
      </c>
      <c r="Z45" s="45" t="str">
        <f t="shared" si="16"/>
        <v/>
      </c>
      <c r="AA45" s="261"/>
      <c r="AB45" s="51">
        <f t="shared" si="17"/>
        <v>2</v>
      </c>
      <c r="AC45" s="261"/>
      <c r="AD45" s="261"/>
      <c r="AE45" s="261"/>
      <c r="AF45" s="261"/>
    </row>
    <row r="46" spans="1:32" ht="15.75" x14ac:dyDescent="0.25">
      <c r="A46" s="18"/>
      <c r="B46" s="3">
        <f t="shared" si="8"/>
        <v>4</v>
      </c>
      <c r="C46" s="206" t="str">
        <f t="shared" si="9"/>
        <v>Berg Timo</v>
      </c>
      <c r="D46" s="44"/>
      <c r="E46" s="44"/>
      <c r="F46" s="44"/>
      <c r="G46" s="44"/>
      <c r="H46" s="44"/>
      <c r="I46" s="44"/>
      <c r="J46" s="44"/>
      <c r="K46" s="44"/>
      <c r="L46" s="45" t="str">
        <f t="shared" si="10"/>
        <v/>
      </c>
      <c r="M46" s="205" t="str">
        <f t="shared" si="11"/>
        <v/>
      </c>
      <c r="N46" s="46" t="str">
        <f t="shared" si="12"/>
        <v/>
      </c>
      <c r="O46" s="47"/>
      <c r="P46" s="36"/>
      <c r="Q46" s="36"/>
      <c r="R46" s="36"/>
      <c r="S46" s="36"/>
      <c r="T46" s="36"/>
      <c r="U46" s="36"/>
      <c r="V46" s="36"/>
      <c r="W46" s="45" t="str">
        <f t="shared" si="13"/>
        <v/>
      </c>
      <c r="X46" s="205" t="str">
        <f t="shared" si="14"/>
        <v/>
      </c>
      <c r="Y46" s="46" t="str">
        <f t="shared" si="15"/>
        <v/>
      </c>
      <c r="Z46" s="45" t="str">
        <f t="shared" si="16"/>
        <v/>
      </c>
      <c r="AA46" s="261"/>
      <c r="AB46" s="51">
        <f t="shared" si="17"/>
        <v>6</v>
      </c>
      <c r="AC46" s="261"/>
      <c r="AD46" s="261"/>
      <c r="AE46" s="261"/>
      <c r="AF46" s="261"/>
    </row>
    <row r="47" spans="1:32" ht="16.5" thickBot="1" x14ac:dyDescent="0.3">
      <c r="A47" s="18"/>
      <c r="B47" s="227">
        <f t="shared" si="8"/>
        <v>5</v>
      </c>
      <c r="C47" s="228" t="str">
        <f t="shared" si="9"/>
        <v>Einstein Erich</v>
      </c>
      <c r="D47" s="229"/>
      <c r="E47" s="229"/>
      <c r="F47" s="229"/>
      <c r="G47" s="229"/>
      <c r="H47" s="229"/>
      <c r="I47" s="229"/>
      <c r="J47" s="229"/>
      <c r="K47" s="229"/>
      <c r="L47" s="230" t="str">
        <f t="shared" si="10"/>
        <v/>
      </c>
      <c r="M47" s="231" t="str">
        <f t="shared" si="11"/>
        <v/>
      </c>
      <c r="N47" s="232" t="str">
        <f t="shared" si="12"/>
        <v/>
      </c>
      <c r="O47" s="233"/>
      <c r="P47" s="234"/>
      <c r="Q47" s="234"/>
      <c r="R47" s="234"/>
      <c r="S47" s="234"/>
      <c r="T47" s="234"/>
      <c r="U47" s="234"/>
      <c r="V47" s="234"/>
      <c r="W47" s="230" t="str">
        <f t="shared" si="13"/>
        <v/>
      </c>
      <c r="X47" s="231" t="str">
        <f t="shared" si="14"/>
        <v/>
      </c>
      <c r="Y47" s="232" t="str">
        <f t="shared" si="15"/>
        <v/>
      </c>
      <c r="Z47" s="45" t="str">
        <f t="shared" si="16"/>
        <v/>
      </c>
      <c r="AA47" s="261"/>
      <c r="AB47" s="51">
        <f t="shared" si="17"/>
        <v>11</v>
      </c>
      <c r="AC47" s="261"/>
      <c r="AD47" s="261"/>
      <c r="AE47" s="261"/>
      <c r="AF47" s="261"/>
    </row>
    <row r="48" spans="1:32" ht="15.75" x14ac:dyDescent="0.25">
      <c r="A48" s="18"/>
      <c r="B48" s="219">
        <f t="shared" si="8"/>
        <v>6</v>
      </c>
      <c r="C48" s="220" t="str">
        <f t="shared" si="9"/>
        <v>Karl Lutz</v>
      </c>
      <c r="D48" s="221"/>
      <c r="E48" s="221"/>
      <c r="F48" s="221"/>
      <c r="G48" s="221"/>
      <c r="H48" s="221"/>
      <c r="I48" s="221"/>
      <c r="J48" s="221"/>
      <c r="K48" s="221"/>
      <c r="L48" s="222" t="str">
        <f t="shared" si="10"/>
        <v/>
      </c>
      <c r="M48" s="223" t="str">
        <f t="shared" si="11"/>
        <v/>
      </c>
      <c r="N48" s="224" t="str">
        <f t="shared" si="12"/>
        <v/>
      </c>
      <c r="O48" s="225"/>
      <c r="P48" s="226"/>
      <c r="Q48" s="226"/>
      <c r="R48" s="226"/>
      <c r="S48" s="226"/>
      <c r="T48" s="226"/>
      <c r="U48" s="226"/>
      <c r="V48" s="226"/>
      <c r="W48" s="222" t="str">
        <f t="shared" si="13"/>
        <v/>
      </c>
      <c r="X48" s="223" t="str">
        <f t="shared" si="14"/>
        <v/>
      </c>
      <c r="Y48" s="224" t="str">
        <f t="shared" si="15"/>
        <v/>
      </c>
      <c r="Z48" s="45" t="str">
        <f t="shared" si="16"/>
        <v/>
      </c>
      <c r="AA48" s="261"/>
      <c r="AB48" s="51">
        <f t="shared" si="17"/>
        <v>15</v>
      </c>
      <c r="AC48" s="261"/>
      <c r="AD48" s="261"/>
      <c r="AE48" s="261"/>
      <c r="AF48" s="261"/>
    </row>
    <row r="49" spans="1:32" ht="15.75" x14ac:dyDescent="0.25">
      <c r="A49" s="18"/>
      <c r="B49" s="3">
        <f t="shared" si="8"/>
        <v>7</v>
      </c>
      <c r="C49" s="206" t="str">
        <f t="shared" si="9"/>
        <v>Kindlich  Anna</v>
      </c>
      <c r="D49" s="44"/>
      <c r="E49" s="44"/>
      <c r="F49" s="44"/>
      <c r="G49" s="44"/>
      <c r="H49" s="44"/>
      <c r="I49" s="44"/>
      <c r="J49" s="44"/>
      <c r="K49" s="44"/>
      <c r="L49" s="45" t="str">
        <f t="shared" si="10"/>
        <v/>
      </c>
      <c r="M49" s="205" t="str">
        <f t="shared" si="11"/>
        <v/>
      </c>
      <c r="N49" s="46" t="str">
        <f t="shared" si="12"/>
        <v/>
      </c>
      <c r="O49" s="47"/>
      <c r="P49" s="36"/>
      <c r="Q49" s="36"/>
      <c r="R49" s="36"/>
      <c r="S49" s="36"/>
      <c r="T49" s="36"/>
      <c r="U49" s="36"/>
      <c r="V49" s="36"/>
      <c r="W49" s="45" t="str">
        <f t="shared" si="13"/>
        <v/>
      </c>
      <c r="X49" s="205" t="str">
        <f t="shared" si="14"/>
        <v/>
      </c>
      <c r="Y49" s="46" t="str">
        <f t="shared" si="15"/>
        <v/>
      </c>
      <c r="Z49" s="45" t="str">
        <f t="shared" si="16"/>
        <v/>
      </c>
      <c r="AA49" s="261"/>
      <c r="AB49" s="51">
        <f t="shared" si="17"/>
        <v>6</v>
      </c>
      <c r="AC49" s="261"/>
      <c r="AD49" s="261"/>
      <c r="AE49" s="261"/>
      <c r="AF49" s="261"/>
    </row>
    <row r="50" spans="1:32" ht="15.75" x14ac:dyDescent="0.25">
      <c r="A50" s="18"/>
      <c r="B50" s="3">
        <f t="shared" si="8"/>
        <v>8</v>
      </c>
      <c r="C50" s="206" t="str">
        <f t="shared" si="9"/>
        <v>Lichter Max</v>
      </c>
      <c r="D50" s="44"/>
      <c r="E50" s="44"/>
      <c r="F50" s="44"/>
      <c r="G50" s="44"/>
      <c r="H50" s="44"/>
      <c r="I50" s="44"/>
      <c r="J50" s="44"/>
      <c r="K50" s="44"/>
      <c r="L50" s="45" t="str">
        <f t="shared" si="10"/>
        <v/>
      </c>
      <c r="M50" s="205" t="str">
        <f t="shared" si="11"/>
        <v/>
      </c>
      <c r="N50" s="46" t="str">
        <f t="shared" si="12"/>
        <v/>
      </c>
      <c r="O50" s="47"/>
      <c r="P50" s="36"/>
      <c r="Q50" s="36"/>
      <c r="R50" s="36"/>
      <c r="S50" s="36"/>
      <c r="T50" s="36"/>
      <c r="U50" s="36"/>
      <c r="V50" s="36"/>
      <c r="W50" s="45" t="str">
        <f t="shared" si="13"/>
        <v/>
      </c>
      <c r="X50" s="205" t="str">
        <f t="shared" si="14"/>
        <v/>
      </c>
      <c r="Y50" s="46" t="str">
        <f t="shared" si="15"/>
        <v/>
      </c>
      <c r="Z50" s="45" t="str">
        <f t="shared" si="16"/>
        <v/>
      </c>
      <c r="AA50" s="261"/>
      <c r="AB50" s="51">
        <f t="shared" si="17"/>
        <v>5</v>
      </c>
      <c r="AC50" s="261"/>
      <c r="AD50" s="261"/>
      <c r="AE50" s="261"/>
      <c r="AF50" s="261"/>
    </row>
    <row r="51" spans="1:32" ht="15.75" x14ac:dyDescent="0.25">
      <c r="A51" s="18"/>
      <c r="B51" s="3">
        <f t="shared" si="8"/>
        <v>9</v>
      </c>
      <c r="C51" s="206" t="str">
        <f t="shared" si="9"/>
        <v>Meier Michaela</v>
      </c>
      <c r="D51" s="44"/>
      <c r="E51" s="44"/>
      <c r="F51" s="44"/>
      <c r="G51" s="44"/>
      <c r="H51" s="44"/>
      <c r="I51" s="44"/>
      <c r="J51" s="44"/>
      <c r="K51" s="44"/>
      <c r="L51" s="45" t="str">
        <f t="shared" si="10"/>
        <v/>
      </c>
      <c r="M51" s="205" t="str">
        <f t="shared" si="11"/>
        <v/>
      </c>
      <c r="N51" s="46" t="str">
        <f t="shared" si="12"/>
        <v/>
      </c>
      <c r="O51" s="47"/>
      <c r="P51" s="36"/>
      <c r="Q51" s="36"/>
      <c r="R51" s="36"/>
      <c r="S51" s="36"/>
      <c r="T51" s="36"/>
      <c r="U51" s="36"/>
      <c r="V51" s="36"/>
      <c r="W51" s="45" t="str">
        <f t="shared" si="13"/>
        <v/>
      </c>
      <c r="X51" s="205" t="str">
        <f t="shared" si="14"/>
        <v/>
      </c>
      <c r="Y51" s="46" t="str">
        <f t="shared" si="15"/>
        <v/>
      </c>
      <c r="Z51" s="45" t="str">
        <f t="shared" si="16"/>
        <v/>
      </c>
      <c r="AA51" s="261"/>
      <c r="AB51" s="51">
        <f t="shared" si="17"/>
        <v>12</v>
      </c>
      <c r="AC51" s="261"/>
      <c r="AD51" s="261"/>
      <c r="AE51" s="261"/>
      <c r="AF51" s="261"/>
    </row>
    <row r="52" spans="1:32" ht="16.5" thickBot="1" x14ac:dyDescent="0.3">
      <c r="A52" s="18"/>
      <c r="B52" s="227">
        <f t="shared" si="8"/>
        <v>10</v>
      </c>
      <c r="C52" s="228" t="str">
        <f t="shared" si="9"/>
        <v>Meyer Adrian</v>
      </c>
      <c r="D52" s="229"/>
      <c r="E52" s="229"/>
      <c r="F52" s="229"/>
      <c r="G52" s="229"/>
      <c r="H52" s="229"/>
      <c r="I52" s="229"/>
      <c r="J52" s="229"/>
      <c r="K52" s="229"/>
      <c r="L52" s="230" t="str">
        <f t="shared" si="10"/>
        <v/>
      </c>
      <c r="M52" s="231" t="str">
        <f t="shared" si="11"/>
        <v/>
      </c>
      <c r="N52" s="232" t="str">
        <f t="shared" si="12"/>
        <v/>
      </c>
      <c r="O52" s="233"/>
      <c r="P52" s="234"/>
      <c r="Q52" s="234"/>
      <c r="R52" s="234"/>
      <c r="S52" s="234"/>
      <c r="T52" s="234"/>
      <c r="U52" s="234"/>
      <c r="V52" s="234"/>
      <c r="W52" s="230" t="str">
        <f t="shared" si="13"/>
        <v/>
      </c>
      <c r="X52" s="231" t="str">
        <f t="shared" si="14"/>
        <v/>
      </c>
      <c r="Y52" s="232" t="str">
        <f t="shared" si="15"/>
        <v/>
      </c>
      <c r="Z52" s="45" t="str">
        <f t="shared" si="16"/>
        <v/>
      </c>
      <c r="AA52" s="261"/>
      <c r="AB52" s="51">
        <f t="shared" si="17"/>
        <v>2</v>
      </c>
      <c r="AC52" s="261"/>
      <c r="AD52" s="261"/>
      <c r="AE52" s="261"/>
      <c r="AF52" s="261"/>
    </row>
    <row r="53" spans="1:32" ht="15.75" x14ac:dyDescent="0.25">
      <c r="A53" s="18"/>
      <c r="B53" s="219">
        <f t="shared" si="8"/>
        <v>11</v>
      </c>
      <c r="C53" s="220" t="str">
        <f t="shared" si="9"/>
        <v>Müller Elfi</v>
      </c>
      <c r="D53" s="221"/>
      <c r="E53" s="221"/>
      <c r="F53" s="221"/>
      <c r="G53" s="221"/>
      <c r="H53" s="221"/>
      <c r="I53" s="221"/>
      <c r="J53" s="221"/>
      <c r="K53" s="221"/>
      <c r="L53" s="222" t="str">
        <f t="shared" si="10"/>
        <v/>
      </c>
      <c r="M53" s="223" t="str">
        <f t="shared" si="11"/>
        <v/>
      </c>
      <c r="N53" s="224" t="str">
        <f t="shared" si="12"/>
        <v/>
      </c>
      <c r="O53" s="225"/>
      <c r="P53" s="226"/>
      <c r="Q53" s="226"/>
      <c r="R53" s="226"/>
      <c r="S53" s="226"/>
      <c r="T53" s="226"/>
      <c r="U53" s="226"/>
      <c r="V53" s="226"/>
      <c r="W53" s="222" t="str">
        <f t="shared" si="13"/>
        <v/>
      </c>
      <c r="X53" s="223" t="str">
        <f t="shared" si="14"/>
        <v/>
      </c>
      <c r="Y53" s="224" t="str">
        <f t="shared" si="15"/>
        <v/>
      </c>
      <c r="Z53" s="45" t="str">
        <f t="shared" si="16"/>
        <v/>
      </c>
      <c r="AA53" s="261"/>
      <c r="AB53" s="51">
        <f t="shared" si="17"/>
        <v>3</v>
      </c>
      <c r="AC53" s="261"/>
      <c r="AD53" s="261"/>
      <c r="AE53" s="261"/>
      <c r="AF53" s="261"/>
    </row>
    <row r="54" spans="1:32" ht="15.75" x14ac:dyDescent="0.25">
      <c r="A54" s="18"/>
      <c r="B54" s="3">
        <f t="shared" si="8"/>
        <v>12</v>
      </c>
      <c r="C54" s="206" t="str">
        <f t="shared" si="9"/>
        <v>Mustermann Erika</v>
      </c>
      <c r="D54" s="44"/>
      <c r="E54" s="44"/>
      <c r="F54" s="44"/>
      <c r="G54" s="44"/>
      <c r="H54" s="44"/>
      <c r="I54" s="44"/>
      <c r="J54" s="44"/>
      <c r="K54" s="44"/>
      <c r="L54" s="45" t="str">
        <f t="shared" si="10"/>
        <v/>
      </c>
      <c r="M54" s="205" t="str">
        <f t="shared" si="11"/>
        <v/>
      </c>
      <c r="N54" s="46" t="str">
        <f t="shared" si="12"/>
        <v/>
      </c>
      <c r="O54" s="47"/>
      <c r="P54" s="36"/>
      <c r="Q54" s="36"/>
      <c r="R54" s="36"/>
      <c r="S54" s="36"/>
      <c r="T54" s="36"/>
      <c r="U54" s="36"/>
      <c r="V54" s="36"/>
      <c r="W54" s="45" t="str">
        <f t="shared" si="13"/>
        <v/>
      </c>
      <c r="X54" s="205" t="str">
        <f t="shared" si="14"/>
        <v/>
      </c>
      <c r="Y54" s="46" t="str">
        <f t="shared" si="15"/>
        <v/>
      </c>
      <c r="Z54" s="45" t="str">
        <f t="shared" si="16"/>
        <v/>
      </c>
      <c r="AA54" s="261"/>
      <c r="AB54" s="51">
        <f t="shared" si="17"/>
        <v>0</v>
      </c>
      <c r="AC54" s="261"/>
      <c r="AD54" s="261"/>
      <c r="AE54" s="261"/>
      <c r="AF54" s="261"/>
    </row>
    <row r="55" spans="1:32" ht="15.75" x14ac:dyDescent="0.25">
      <c r="A55" s="18"/>
      <c r="B55" s="3">
        <f t="shared" si="8"/>
        <v>13</v>
      </c>
      <c r="C55" s="206" t="str">
        <f t="shared" si="9"/>
        <v>Rausch Hilde</v>
      </c>
      <c r="D55" s="44"/>
      <c r="E55" s="44"/>
      <c r="F55" s="44"/>
      <c r="G55" s="44"/>
      <c r="H55" s="44"/>
      <c r="I55" s="44"/>
      <c r="J55" s="44"/>
      <c r="K55" s="44"/>
      <c r="L55" s="45" t="str">
        <f t="shared" si="10"/>
        <v/>
      </c>
      <c r="M55" s="205" t="str">
        <f t="shared" si="11"/>
        <v/>
      </c>
      <c r="N55" s="46" t="str">
        <f t="shared" si="12"/>
        <v/>
      </c>
      <c r="O55" s="47"/>
      <c r="P55" s="36"/>
      <c r="Q55" s="36"/>
      <c r="R55" s="36"/>
      <c r="S55" s="36"/>
      <c r="T55" s="36"/>
      <c r="U55" s="36"/>
      <c r="V55" s="36"/>
      <c r="W55" s="45" t="str">
        <f t="shared" si="13"/>
        <v/>
      </c>
      <c r="X55" s="205" t="str">
        <f t="shared" si="14"/>
        <v/>
      </c>
      <c r="Y55" s="46" t="str">
        <f t="shared" si="15"/>
        <v/>
      </c>
      <c r="Z55" s="45" t="str">
        <f t="shared" si="16"/>
        <v/>
      </c>
      <c r="AA55" s="261"/>
      <c r="AB55" s="51">
        <f t="shared" si="17"/>
        <v>9</v>
      </c>
      <c r="AC55" s="261"/>
      <c r="AD55" s="261"/>
      <c r="AE55" s="261"/>
      <c r="AF55" s="261"/>
    </row>
    <row r="56" spans="1:32" ht="15.75" x14ac:dyDescent="0.25">
      <c r="A56" s="18"/>
      <c r="B56" s="3">
        <f t="shared" si="8"/>
        <v>14</v>
      </c>
      <c r="C56" s="206" t="str">
        <f t="shared" si="9"/>
        <v>Schmitt Noah</v>
      </c>
      <c r="D56" s="44"/>
      <c r="E56" s="44"/>
      <c r="F56" s="44"/>
      <c r="G56" s="44"/>
      <c r="H56" s="44"/>
      <c r="I56" s="44"/>
      <c r="J56" s="44"/>
      <c r="K56" s="44"/>
      <c r="L56" s="45" t="str">
        <f t="shared" si="10"/>
        <v/>
      </c>
      <c r="M56" s="205" t="str">
        <f t="shared" si="11"/>
        <v/>
      </c>
      <c r="N56" s="46" t="str">
        <f t="shared" si="12"/>
        <v/>
      </c>
      <c r="O56" s="47"/>
      <c r="P56" s="36"/>
      <c r="Q56" s="36"/>
      <c r="R56" s="36"/>
      <c r="S56" s="36"/>
      <c r="T56" s="36"/>
      <c r="U56" s="36"/>
      <c r="V56" s="36"/>
      <c r="W56" s="45" t="str">
        <f t="shared" si="13"/>
        <v/>
      </c>
      <c r="X56" s="205" t="str">
        <f t="shared" si="14"/>
        <v/>
      </c>
      <c r="Y56" s="46" t="str">
        <f t="shared" si="15"/>
        <v/>
      </c>
      <c r="Z56" s="45" t="str">
        <f t="shared" si="16"/>
        <v/>
      </c>
      <c r="AA56" s="261"/>
      <c r="AB56" s="51">
        <f t="shared" si="17"/>
        <v>10</v>
      </c>
      <c r="AC56" s="261"/>
      <c r="AD56" s="261"/>
      <c r="AE56" s="261"/>
      <c r="AF56" s="261"/>
    </row>
    <row r="57" spans="1:32" ht="16.5" thickBot="1" x14ac:dyDescent="0.3">
      <c r="A57" s="18"/>
      <c r="B57" s="227">
        <f t="shared" si="8"/>
        <v>15</v>
      </c>
      <c r="C57" s="228" t="str">
        <f t="shared" si="9"/>
        <v>Tolstoi Kurt</v>
      </c>
      <c r="D57" s="229"/>
      <c r="E57" s="229"/>
      <c r="F57" s="229"/>
      <c r="G57" s="229"/>
      <c r="H57" s="229"/>
      <c r="I57" s="229"/>
      <c r="J57" s="229"/>
      <c r="K57" s="229"/>
      <c r="L57" s="230" t="str">
        <f t="shared" si="10"/>
        <v/>
      </c>
      <c r="M57" s="231" t="str">
        <f t="shared" si="11"/>
        <v/>
      </c>
      <c r="N57" s="232" t="str">
        <f t="shared" si="12"/>
        <v/>
      </c>
      <c r="O57" s="233"/>
      <c r="P57" s="234"/>
      <c r="Q57" s="234"/>
      <c r="R57" s="234"/>
      <c r="S57" s="234"/>
      <c r="T57" s="234"/>
      <c r="U57" s="234"/>
      <c r="V57" s="234"/>
      <c r="W57" s="230" t="str">
        <f t="shared" si="13"/>
        <v/>
      </c>
      <c r="X57" s="231" t="str">
        <f t="shared" si="14"/>
        <v/>
      </c>
      <c r="Y57" s="232" t="str">
        <f t="shared" si="15"/>
        <v/>
      </c>
      <c r="Z57" s="45" t="str">
        <f t="shared" si="16"/>
        <v/>
      </c>
      <c r="AA57" s="261"/>
      <c r="AB57" s="51">
        <f t="shared" si="17"/>
        <v>6</v>
      </c>
      <c r="AC57" s="261"/>
      <c r="AD57" s="261"/>
      <c r="AE57" s="261"/>
      <c r="AF57" s="261"/>
    </row>
    <row r="58" spans="1:32" ht="15.75" x14ac:dyDescent="0.25">
      <c r="A58" s="18"/>
      <c r="B58" s="219">
        <f t="shared" si="8"/>
        <v>16</v>
      </c>
      <c r="C58" s="220" t="str">
        <f t="shared" si="9"/>
        <v>Weil Horst</v>
      </c>
      <c r="D58" s="221"/>
      <c r="E58" s="221"/>
      <c r="F58" s="221"/>
      <c r="G58" s="221"/>
      <c r="H58" s="221"/>
      <c r="I58" s="221"/>
      <c r="J58" s="221"/>
      <c r="K58" s="221"/>
      <c r="L58" s="222" t="str">
        <f t="shared" si="10"/>
        <v/>
      </c>
      <c r="M58" s="223" t="str">
        <f t="shared" si="11"/>
        <v/>
      </c>
      <c r="N58" s="224" t="str">
        <f t="shared" si="12"/>
        <v/>
      </c>
      <c r="O58" s="225"/>
      <c r="P58" s="226"/>
      <c r="Q58" s="226"/>
      <c r="R58" s="226"/>
      <c r="S58" s="226"/>
      <c r="T58" s="226"/>
      <c r="U58" s="226"/>
      <c r="V58" s="226"/>
      <c r="W58" s="222" t="str">
        <f t="shared" si="13"/>
        <v/>
      </c>
      <c r="X58" s="223" t="str">
        <f t="shared" si="14"/>
        <v/>
      </c>
      <c r="Y58" s="224" t="str">
        <f t="shared" si="15"/>
        <v/>
      </c>
      <c r="Z58" s="45" t="str">
        <f t="shared" si="16"/>
        <v/>
      </c>
      <c r="AA58" s="261"/>
      <c r="AB58" s="51">
        <f t="shared" si="17"/>
        <v>4</v>
      </c>
      <c r="AC58" s="261"/>
      <c r="AD58" s="261"/>
      <c r="AE58" s="261"/>
      <c r="AF58" s="261"/>
    </row>
    <row r="59" spans="1:32" ht="15.75" x14ac:dyDescent="0.25">
      <c r="A59" s="18"/>
      <c r="B59" s="3">
        <f t="shared" si="8"/>
        <v>17</v>
      </c>
      <c r="C59" s="206" t="str">
        <f t="shared" si="9"/>
        <v>Wunderlich Klara</v>
      </c>
      <c r="D59" s="44"/>
      <c r="E59" s="44"/>
      <c r="F59" s="44"/>
      <c r="G59" s="44"/>
      <c r="H59" s="44"/>
      <c r="I59" s="44"/>
      <c r="J59" s="44"/>
      <c r="K59" s="44"/>
      <c r="L59" s="45" t="str">
        <f t="shared" si="10"/>
        <v/>
      </c>
      <c r="M59" s="205" t="str">
        <f t="shared" si="11"/>
        <v/>
      </c>
      <c r="N59" s="46" t="str">
        <f t="shared" si="12"/>
        <v/>
      </c>
      <c r="O59" s="47"/>
      <c r="P59" s="36"/>
      <c r="Q59" s="36"/>
      <c r="R59" s="36"/>
      <c r="S59" s="36"/>
      <c r="T59" s="36"/>
      <c r="U59" s="36"/>
      <c r="V59" s="36"/>
      <c r="W59" s="45" t="str">
        <f t="shared" si="13"/>
        <v/>
      </c>
      <c r="X59" s="205" t="str">
        <f t="shared" si="14"/>
        <v/>
      </c>
      <c r="Y59" s="46" t="str">
        <f t="shared" si="15"/>
        <v/>
      </c>
      <c r="Z59" s="45" t="str">
        <f t="shared" si="16"/>
        <v/>
      </c>
      <c r="AA59" s="261"/>
      <c r="AB59" s="51">
        <f t="shared" si="17"/>
        <v>7</v>
      </c>
      <c r="AC59" s="261"/>
      <c r="AD59" s="261"/>
      <c r="AE59" s="261"/>
      <c r="AF59" s="261"/>
    </row>
    <row r="60" spans="1:32" ht="15.75" x14ac:dyDescent="0.25">
      <c r="A60" s="18"/>
      <c r="B60" s="3">
        <f t="shared" si="8"/>
        <v>18</v>
      </c>
      <c r="C60" s="206" t="str">
        <f t="shared" si="9"/>
        <v>Zeien Sophie</v>
      </c>
      <c r="D60" s="44"/>
      <c r="E60" s="44"/>
      <c r="F60" s="44"/>
      <c r="G60" s="44"/>
      <c r="H60" s="44"/>
      <c r="I60" s="44"/>
      <c r="J60" s="44"/>
      <c r="K60" s="44"/>
      <c r="L60" s="45" t="str">
        <f t="shared" si="10"/>
        <v/>
      </c>
      <c r="M60" s="205" t="str">
        <f t="shared" si="11"/>
        <v/>
      </c>
      <c r="N60" s="46" t="str">
        <f t="shared" si="12"/>
        <v/>
      </c>
      <c r="O60" s="47"/>
      <c r="P60" s="36"/>
      <c r="Q60" s="36"/>
      <c r="R60" s="36"/>
      <c r="S60" s="36"/>
      <c r="T60" s="36"/>
      <c r="U60" s="36"/>
      <c r="V60" s="36"/>
      <c r="W60" s="45" t="str">
        <f t="shared" si="13"/>
        <v/>
      </c>
      <c r="X60" s="205" t="str">
        <f t="shared" si="14"/>
        <v/>
      </c>
      <c r="Y60" s="46" t="str">
        <f t="shared" si="15"/>
        <v/>
      </c>
      <c r="Z60" s="45" t="str">
        <f t="shared" si="16"/>
        <v/>
      </c>
      <c r="AA60" s="261"/>
      <c r="AB60" s="51">
        <f t="shared" si="17"/>
        <v>1</v>
      </c>
      <c r="AC60" s="261"/>
      <c r="AD60" s="261"/>
      <c r="AE60" s="261"/>
      <c r="AF60" s="261"/>
    </row>
    <row r="61" spans="1:32" ht="15.75" x14ac:dyDescent="0.25">
      <c r="A61" s="18"/>
      <c r="B61" s="3">
        <f t="shared" si="8"/>
        <v>19</v>
      </c>
      <c r="C61" s="206" t="str">
        <f t="shared" si="9"/>
        <v>Zeien Rainer</v>
      </c>
      <c r="D61" s="44"/>
      <c r="E61" s="44"/>
      <c r="F61" s="44"/>
      <c r="G61" s="44"/>
      <c r="H61" s="44"/>
      <c r="I61" s="44"/>
      <c r="J61" s="44"/>
      <c r="K61" s="44"/>
      <c r="L61" s="45" t="str">
        <f t="shared" si="10"/>
        <v/>
      </c>
      <c r="M61" s="205" t="str">
        <f t="shared" si="11"/>
        <v/>
      </c>
      <c r="N61" s="46" t="str">
        <f t="shared" si="12"/>
        <v/>
      </c>
      <c r="O61" s="47"/>
      <c r="P61" s="36"/>
      <c r="Q61" s="36"/>
      <c r="R61" s="36"/>
      <c r="S61" s="36"/>
      <c r="T61" s="36"/>
      <c r="U61" s="36"/>
      <c r="V61" s="36"/>
      <c r="W61" s="45" t="str">
        <f t="shared" si="13"/>
        <v/>
      </c>
      <c r="X61" s="205" t="str">
        <f t="shared" si="14"/>
        <v/>
      </c>
      <c r="Y61" s="46" t="str">
        <f t="shared" si="15"/>
        <v/>
      </c>
      <c r="Z61" s="45" t="str">
        <f t="shared" si="16"/>
        <v/>
      </c>
      <c r="AA61" s="261"/>
      <c r="AB61" s="51">
        <f t="shared" si="17"/>
        <v>9</v>
      </c>
      <c r="AC61" s="261"/>
      <c r="AD61" s="261"/>
      <c r="AE61" s="261"/>
      <c r="AF61" s="261"/>
    </row>
    <row r="62" spans="1:32" ht="16.5" thickBot="1" x14ac:dyDescent="0.3">
      <c r="A62" s="18"/>
      <c r="B62" s="227">
        <f t="shared" si="8"/>
        <v>20</v>
      </c>
      <c r="C62" s="228" t="str">
        <f t="shared" si="9"/>
        <v/>
      </c>
      <c r="D62" s="229"/>
      <c r="E62" s="229"/>
      <c r="F62" s="229"/>
      <c r="G62" s="229"/>
      <c r="H62" s="229"/>
      <c r="I62" s="229"/>
      <c r="J62" s="229"/>
      <c r="K62" s="229"/>
      <c r="L62" s="230" t="str">
        <f t="shared" si="10"/>
        <v/>
      </c>
      <c r="M62" s="231" t="str">
        <f t="shared" si="11"/>
        <v/>
      </c>
      <c r="N62" s="232" t="str">
        <f t="shared" si="12"/>
        <v/>
      </c>
      <c r="O62" s="233"/>
      <c r="P62" s="234"/>
      <c r="Q62" s="234"/>
      <c r="R62" s="234"/>
      <c r="S62" s="234"/>
      <c r="T62" s="234"/>
      <c r="U62" s="234"/>
      <c r="V62" s="234"/>
      <c r="W62" s="230" t="str">
        <f t="shared" si="13"/>
        <v/>
      </c>
      <c r="X62" s="231" t="str">
        <f t="shared" si="14"/>
        <v/>
      </c>
      <c r="Y62" s="232" t="str">
        <f t="shared" si="15"/>
        <v/>
      </c>
      <c r="Z62" s="45" t="str">
        <f t="shared" si="16"/>
        <v/>
      </c>
      <c r="AA62" s="261"/>
      <c r="AB62" s="51" t="str">
        <f t="shared" si="17"/>
        <v/>
      </c>
      <c r="AC62" s="261"/>
      <c r="AD62" s="261"/>
      <c r="AE62" s="261"/>
      <c r="AF62" s="261"/>
    </row>
    <row r="63" spans="1:32" ht="15.75" x14ac:dyDescent="0.25">
      <c r="A63" s="18"/>
      <c r="B63" s="219">
        <f t="shared" si="8"/>
        <v>21</v>
      </c>
      <c r="C63" s="220" t="str">
        <f t="shared" si="9"/>
        <v/>
      </c>
      <c r="D63" s="221"/>
      <c r="E63" s="221"/>
      <c r="F63" s="221"/>
      <c r="G63" s="221"/>
      <c r="H63" s="221"/>
      <c r="I63" s="221"/>
      <c r="J63" s="221"/>
      <c r="K63" s="221"/>
      <c r="L63" s="222" t="str">
        <f t="shared" si="10"/>
        <v/>
      </c>
      <c r="M63" s="223" t="str">
        <f t="shared" si="11"/>
        <v/>
      </c>
      <c r="N63" s="224" t="str">
        <f t="shared" si="12"/>
        <v/>
      </c>
      <c r="O63" s="225"/>
      <c r="P63" s="226"/>
      <c r="Q63" s="226"/>
      <c r="R63" s="226"/>
      <c r="S63" s="226"/>
      <c r="T63" s="226"/>
      <c r="U63" s="226"/>
      <c r="V63" s="226"/>
      <c r="W63" s="222" t="str">
        <f t="shared" si="13"/>
        <v/>
      </c>
      <c r="X63" s="223" t="str">
        <f t="shared" si="14"/>
        <v/>
      </c>
      <c r="Y63" s="224" t="str">
        <f t="shared" si="15"/>
        <v/>
      </c>
      <c r="Z63" s="45" t="str">
        <f t="shared" si="16"/>
        <v/>
      </c>
      <c r="AA63" s="261"/>
      <c r="AB63" s="51" t="str">
        <f t="shared" si="17"/>
        <v/>
      </c>
      <c r="AC63" s="261"/>
      <c r="AD63" s="261"/>
      <c r="AE63" s="261"/>
      <c r="AF63" s="261"/>
    </row>
    <row r="64" spans="1:32" ht="15.75" x14ac:dyDescent="0.25">
      <c r="A64" s="18"/>
      <c r="B64" s="3">
        <f t="shared" si="8"/>
        <v>22</v>
      </c>
      <c r="C64" s="206" t="str">
        <f t="shared" si="9"/>
        <v/>
      </c>
      <c r="D64" s="44"/>
      <c r="E64" s="44"/>
      <c r="F64" s="44"/>
      <c r="G64" s="44"/>
      <c r="H64" s="44"/>
      <c r="I64" s="44"/>
      <c r="J64" s="44"/>
      <c r="K64" s="44"/>
      <c r="L64" s="45" t="str">
        <f t="shared" si="10"/>
        <v/>
      </c>
      <c r="M64" s="205" t="str">
        <f t="shared" si="11"/>
        <v/>
      </c>
      <c r="N64" s="46" t="str">
        <f t="shared" si="12"/>
        <v/>
      </c>
      <c r="O64" s="47"/>
      <c r="P64" s="36"/>
      <c r="Q64" s="36"/>
      <c r="R64" s="36"/>
      <c r="S64" s="36"/>
      <c r="T64" s="36"/>
      <c r="U64" s="36"/>
      <c r="V64" s="36"/>
      <c r="W64" s="45" t="str">
        <f t="shared" si="13"/>
        <v/>
      </c>
      <c r="X64" s="205" t="str">
        <f t="shared" si="14"/>
        <v/>
      </c>
      <c r="Y64" s="46" t="str">
        <f t="shared" si="15"/>
        <v/>
      </c>
      <c r="Z64" s="45" t="str">
        <f t="shared" si="16"/>
        <v/>
      </c>
      <c r="AA64" s="261"/>
      <c r="AB64" s="51" t="str">
        <f t="shared" si="17"/>
        <v/>
      </c>
      <c r="AC64" s="261"/>
      <c r="AD64" s="261"/>
      <c r="AE64" s="261"/>
      <c r="AF64" s="261"/>
    </row>
    <row r="65" spans="1:36" ht="15.75" x14ac:dyDescent="0.25">
      <c r="A65" s="18"/>
      <c r="B65" s="3">
        <f t="shared" si="8"/>
        <v>23</v>
      </c>
      <c r="C65" s="206" t="str">
        <f t="shared" si="9"/>
        <v/>
      </c>
      <c r="D65" s="44"/>
      <c r="E65" s="44"/>
      <c r="F65" s="44"/>
      <c r="G65" s="44"/>
      <c r="H65" s="44"/>
      <c r="I65" s="44"/>
      <c r="J65" s="44"/>
      <c r="K65" s="44"/>
      <c r="L65" s="45" t="str">
        <f t="shared" si="10"/>
        <v/>
      </c>
      <c r="M65" s="205" t="str">
        <f t="shared" si="11"/>
        <v/>
      </c>
      <c r="N65" s="46" t="str">
        <f t="shared" si="12"/>
        <v/>
      </c>
      <c r="O65" s="47"/>
      <c r="P65" s="36"/>
      <c r="Q65" s="36"/>
      <c r="R65" s="36"/>
      <c r="S65" s="36"/>
      <c r="T65" s="36"/>
      <c r="U65" s="36"/>
      <c r="V65" s="36"/>
      <c r="W65" s="45" t="str">
        <f t="shared" si="13"/>
        <v/>
      </c>
      <c r="X65" s="205" t="str">
        <f t="shared" si="14"/>
        <v/>
      </c>
      <c r="Y65" s="46" t="str">
        <f t="shared" si="15"/>
        <v/>
      </c>
      <c r="Z65" s="45" t="str">
        <f t="shared" si="16"/>
        <v/>
      </c>
      <c r="AA65" s="261"/>
      <c r="AB65" s="51" t="str">
        <f t="shared" si="17"/>
        <v/>
      </c>
      <c r="AC65" s="261"/>
      <c r="AD65" s="261"/>
      <c r="AE65" s="261"/>
      <c r="AF65" s="261"/>
    </row>
    <row r="66" spans="1:36" ht="15.75" x14ac:dyDescent="0.25">
      <c r="A66" s="18"/>
      <c r="B66" s="3">
        <f t="shared" si="8"/>
        <v>24</v>
      </c>
      <c r="C66" s="206" t="str">
        <f t="shared" si="9"/>
        <v/>
      </c>
      <c r="D66" s="44"/>
      <c r="E66" s="44"/>
      <c r="F66" s="44"/>
      <c r="G66" s="44"/>
      <c r="H66" s="44"/>
      <c r="I66" s="44"/>
      <c r="J66" s="44"/>
      <c r="K66" s="44"/>
      <c r="L66" s="45" t="str">
        <f t="shared" si="10"/>
        <v/>
      </c>
      <c r="M66" s="205" t="str">
        <f t="shared" si="11"/>
        <v/>
      </c>
      <c r="N66" s="46" t="str">
        <f t="shared" si="12"/>
        <v/>
      </c>
      <c r="O66" s="47"/>
      <c r="P66" s="36"/>
      <c r="Q66" s="36"/>
      <c r="R66" s="36"/>
      <c r="S66" s="36"/>
      <c r="T66" s="36"/>
      <c r="U66" s="36"/>
      <c r="V66" s="36"/>
      <c r="W66" s="45" t="str">
        <f t="shared" si="13"/>
        <v/>
      </c>
      <c r="X66" s="205" t="str">
        <f t="shared" si="14"/>
        <v/>
      </c>
      <c r="Y66" s="46" t="str">
        <f t="shared" si="15"/>
        <v/>
      </c>
      <c r="Z66" s="45" t="str">
        <f t="shared" si="16"/>
        <v/>
      </c>
      <c r="AA66" s="261"/>
      <c r="AB66" s="51" t="str">
        <f t="shared" si="17"/>
        <v/>
      </c>
      <c r="AC66" s="261"/>
      <c r="AD66" s="261"/>
      <c r="AE66" s="261"/>
      <c r="AF66" s="261"/>
    </row>
    <row r="67" spans="1:36" ht="16.5" thickBot="1" x14ac:dyDescent="0.3">
      <c r="A67" s="18"/>
      <c r="B67" s="227">
        <f t="shared" si="8"/>
        <v>25</v>
      </c>
      <c r="C67" s="228" t="str">
        <f t="shared" si="9"/>
        <v/>
      </c>
      <c r="D67" s="229"/>
      <c r="E67" s="229"/>
      <c r="F67" s="229"/>
      <c r="G67" s="229"/>
      <c r="H67" s="229"/>
      <c r="I67" s="229"/>
      <c r="J67" s="229"/>
      <c r="K67" s="229"/>
      <c r="L67" s="230" t="str">
        <f t="shared" si="10"/>
        <v/>
      </c>
      <c r="M67" s="231" t="str">
        <f t="shared" si="11"/>
        <v/>
      </c>
      <c r="N67" s="232" t="str">
        <f t="shared" si="12"/>
        <v/>
      </c>
      <c r="O67" s="233"/>
      <c r="P67" s="234"/>
      <c r="Q67" s="234"/>
      <c r="R67" s="234"/>
      <c r="S67" s="234"/>
      <c r="T67" s="234"/>
      <c r="U67" s="234"/>
      <c r="V67" s="234"/>
      <c r="W67" s="230" t="str">
        <f t="shared" si="13"/>
        <v/>
      </c>
      <c r="X67" s="231" t="str">
        <f t="shared" si="14"/>
        <v/>
      </c>
      <c r="Y67" s="232" t="str">
        <f t="shared" si="15"/>
        <v/>
      </c>
      <c r="Z67" s="45" t="str">
        <f t="shared" si="16"/>
        <v/>
      </c>
      <c r="AA67" s="261"/>
      <c r="AB67" s="51" t="str">
        <f t="shared" si="17"/>
        <v/>
      </c>
      <c r="AC67" s="261"/>
      <c r="AD67" s="261"/>
      <c r="AE67" s="261"/>
      <c r="AF67" s="261"/>
    </row>
    <row r="68" spans="1:36" ht="15.75" x14ac:dyDescent="0.25">
      <c r="A68" s="18"/>
      <c r="B68" s="219">
        <f t="shared" si="8"/>
        <v>26</v>
      </c>
      <c r="C68" s="220" t="str">
        <f t="shared" si="9"/>
        <v/>
      </c>
      <c r="D68" s="221"/>
      <c r="E68" s="221"/>
      <c r="F68" s="221"/>
      <c r="G68" s="221"/>
      <c r="H68" s="221"/>
      <c r="I68" s="221"/>
      <c r="J68" s="221"/>
      <c r="K68" s="221"/>
      <c r="L68" s="222" t="str">
        <f t="shared" si="10"/>
        <v/>
      </c>
      <c r="M68" s="223" t="str">
        <f t="shared" si="11"/>
        <v/>
      </c>
      <c r="N68" s="224" t="str">
        <f t="shared" si="12"/>
        <v/>
      </c>
      <c r="O68" s="225"/>
      <c r="P68" s="226"/>
      <c r="Q68" s="226"/>
      <c r="R68" s="226"/>
      <c r="S68" s="226"/>
      <c r="T68" s="226"/>
      <c r="U68" s="226"/>
      <c r="V68" s="226"/>
      <c r="W68" s="222" t="str">
        <f t="shared" si="13"/>
        <v/>
      </c>
      <c r="X68" s="223" t="str">
        <f t="shared" si="14"/>
        <v/>
      </c>
      <c r="Y68" s="224" t="str">
        <f t="shared" si="15"/>
        <v/>
      </c>
      <c r="Z68" s="45" t="str">
        <f t="shared" si="16"/>
        <v/>
      </c>
      <c r="AA68" s="261"/>
      <c r="AB68" s="51" t="str">
        <f t="shared" si="17"/>
        <v/>
      </c>
      <c r="AC68" s="261"/>
      <c r="AD68" s="261"/>
      <c r="AE68" s="261"/>
      <c r="AF68" s="261"/>
    </row>
    <row r="69" spans="1:36" ht="15.75" x14ac:dyDescent="0.25">
      <c r="A69" s="18"/>
      <c r="B69" s="3">
        <f t="shared" si="8"/>
        <v>27</v>
      </c>
      <c r="C69" s="206" t="str">
        <f t="shared" si="9"/>
        <v/>
      </c>
      <c r="D69" s="44"/>
      <c r="E69" s="44"/>
      <c r="F69" s="44"/>
      <c r="G69" s="44"/>
      <c r="H69" s="44"/>
      <c r="I69" s="44"/>
      <c r="J69" s="44"/>
      <c r="K69" s="44"/>
      <c r="L69" s="45" t="str">
        <f t="shared" si="10"/>
        <v/>
      </c>
      <c r="M69" s="205" t="str">
        <f t="shared" si="11"/>
        <v/>
      </c>
      <c r="N69" s="46" t="str">
        <f t="shared" si="12"/>
        <v/>
      </c>
      <c r="O69" s="47"/>
      <c r="P69" s="36"/>
      <c r="Q69" s="36"/>
      <c r="R69" s="36"/>
      <c r="S69" s="36"/>
      <c r="T69" s="36"/>
      <c r="U69" s="36"/>
      <c r="V69" s="36"/>
      <c r="W69" s="45" t="str">
        <f t="shared" si="13"/>
        <v/>
      </c>
      <c r="X69" s="205" t="str">
        <f t="shared" si="14"/>
        <v/>
      </c>
      <c r="Y69" s="46" t="str">
        <f t="shared" si="15"/>
        <v/>
      </c>
      <c r="Z69" s="45" t="str">
        <f t="shared" si="16"/>
        <v/>
      </c>
      <c r="AA69" s="261"/>
      <c r="AB69" s="51" t="str">
        <f t="shared" si="17"/>
        <v/>
      </c>
      <c r="AC69" s="261"/>
      <c r="AD69" s="261"/>
      <c r="AE69" s="261"/>
      <c r="AF69" s="261"/>
    </row>
    <row r="70" spans="1:36" ht="15.75" x14ac:dyDescent="0.25">
      <c r="A70" s="18"/>
      <c r="B70" s="3">
        <f t="shared" si="8"/>
        <v>28</v>
      </c>
      <c r="C70" s="206" t="str">
        <f t="shared" si="9"/>
        <v/>
      </c>
      <c r="D70" s="44"/>
      <c r="E70" s="44"/>
      <c r="F70" s="44"/>
      <c r="G70" s="44"/>
      <c r="H70" s="44"/>
      <c r="I70" s="44"/>
      <c r="J70" s="44"/>
      <c r="K70" s="44"/>
      <c r="L70" s="45" t="str">
        <f t="shared" si="10"/>
        <v/>
      </c>
      <c r="M70" s="205" t="str">
        <f t="shared" si="11"/>
        <v/>
      </c>
      <c r="N70" s="46" t="str">
        <f t="shared" si="12"/>
        <v/>
      </c>
      <c r="O70" s="47"/>
      <c r="P70" s="36"/>
      <c r="Q70" s="36"/>
      <c r="R70" s="36"/>
      <c r="S70" s="36"/>
      <c r="T70" s="36"/>
      <c r="U70" s="36"/>
      <c r="V70" s="36"/>
      <c r="W70" s="45" t="str">
        <f t="shared" si="13"/>
        <v/>
      </c>
      <c r="X70" s="205" t="str">
        <f t="shared" si="14"/>
        <v/>
      </c>
      <c r="Y70" s="46" t="str">
        <f t="shared" si="15"/>
        <v/>
      </c>
      <c r="Z70" s="45" t="str">
        <f t="shared" si="16"/>
        <v/>
      </c>
      <c r="AA70" s="261"/>
      <c r="AB70" s="51" t="str">
        <f t="shared" si="17"/>
        <v/>
      </c>
      <c r="AC70" s="261"/>
      <c r="AD70" s="261"/>
      <c r="AE70" s="261"/>
      <c r="AF70" s="261"/>
    </row>
    <row r="71" spans="1:36" ht="15.75" x14ac:dyDescent="0.25">
      <c r="A71" s="18"/>
      <c r="B71" s="3">
        <f t="shared" si="8"/>
        <v>29</v>
      </c>
      <c r="C71" s="206" t="str">
        <f t="shared" si="9"/>
        <v/>
      </c>
      <c r="D71" s="44"/>
      <c r="E71" s="44"/>
      <c r="F71" s="44"/>
      <c r="G71" s="44"/>
      <c r="H71" s="44"/>
      <c r="I71" s="44"/>
      <c r="J71" s="44"/>
      <c r="K71" s="44"/>
      <c r="L71" s="45" t="str">
        <f t="shared" si="10"/>
        <v/>
      </c>
      <c r="M71" s="205" t="str">
        <f t="shared" si="11"/>
        <v/>
      </c>
      <c r="N71" s="46" t="str">
        <f t="shared" si="12"/>
        <v/>
      </c>
      <c r="O71" s="47"/>
      <c r="P71" s="36"/>
      <c r="Q71" s="36"/>
      <c r="R71" s="36"/>
      <c r="S71" s="36"/>
      <c r="T71" s="36"/>
      <c r="U71" s="36"/>
      <c r="V71" s="36"/>
      <c r="W71" s="45" t="str">
        <f t="shared" si="13"/>
        <v/>
      </c>
      <c r="X71" s="205" t="str">
        <f t="shared" si="14"/>
        <v/>
      </c>
      <c r="Y71" s="46" t="str">
        <f t="shared" si="15"/>
        <v/>
      </c>
      <c r="Z71" s="45" t="str">
        <f t="shared" si="16"/>
        <v/>
      </c>
      <c r="AA71" s="261"/>
      <c r="AB71" s="51" t="str">
        <f t="shared" si="17"/>
        <v/>
      </c>
      <c r="AC71" s="261"/>
      <c r="AD71" s="261"/>
      <c r="AE71" s="261"/>
      <c r="AF71" s="261"/>
    </row>
    <row r="72" spans="1:36" ht="15.75" x14ac:dyDescent="0.25">
      <c r="A72" s="18"/>
      <c r="B72" s="3">
        <f t="shared" si="8"/>
        <v>30</v>
      </c>
      <c r="C72" s="206" t="str">
        <f t="shared" si="9"/>
        <v/>
      </c>
      <c r="D72" s="44"/>
      <c r="E72" s="44"/>
      <c r="F72" s="44"/>
      <c r="G72" s="44"/>
      <c r="H72" s="44"/>
      <c r="I72" s="44"/>
      <c r="J72" s="44"/>
      <c r="K72" s="44"/>
      <c r="L72" s="45" t="str">
        <f t="shared" si="10"/>
        <v/>
      </c>
      <c r="M72" s="205" t="str">
        <f t="shared" si="11"/>
        <v/>
      </c>
      <c r="N72" s="46" t="str">
        <f t="shared" si="12"/>
        <v/>
      </c>
      <c r="O72" s="47"/>
      <c r="P72" s="36"/>
      <c r="Q72" s="36"/>
      <c r="R72" s="36"/>
      <c r="S72" s="36"/>
      <c r="T72" s="36"/>
      <c r="U72" s="36"/>
      <c r="V72" s="36"/>
      <c r="W72" s="45" t="str">
        <f t="shared" si="13"/>
        <v/>
      </c>
      <c r="X72" s="205" t="str">
        <f t="shared" si="14"/>
        <v/>
      </c>
      <c r="Y72" s="46" t="str">
        <f t="shared" si="15"/>
        <v/>
      </c>
      <c r="Z72" s="45" t="str">
        <f t="shared" si="16"/>
        <v/>
      </c>
      <c r="AA72" s="261"/>
      <c r="AB72" s="51" t="str">
        <f t="shared" si="17"/>
        <v/>
      </c>
      <c r="AC72" s="261"/>
      <c r="AD72" s="261"/>
      <c r="AE72" s="261"/>
      <c r="AF72" s="261"/>
    </row>
    <row r="73" spans="1:36" ht="15.75" x14ac:dyDescent="0.25">
      <c r="A73" s="18"/>
      <c r="B73" s="3">
        <f t="shared" si="8"/>
        <v>31</v>
      </c>
      <c r="C73" s="206" t="str">
        <f t="shared" si="9"/>
        <v/>
      </c>
      <c r="D73" s="44"/>
      <c r="E73" s="44"/>
      <c r="F73" s="44"/>
      <c r="G73" s="44"/>
      <c r="H73" s="44"/>
      <c r="I73" s="44"/>
      <c r="J73" s="44"/>
      <c r="K73" s="44"/>
      <c r="L73" s="45" t="str">
        <f t="shared" si="10"/>
        <v/>
      </c>
      <c r="M73" s="205" t="str">
        <f t="shared" si="11"/>
        <v/>
      </c>
      <c r="N73" s="46" t="str">
        <f t="shared" si="12"/>
        <v/>
      </c>
      <c r="O73" s="47"/>
      <c r="P73" s="36"/>
      <c r="Q73" s="36"/>
      <c r="R73" s="36"/>
      <c r="S73" s="36"/>
      <c r="T73" s="36"/>
      <c r="U73" s="36"/>
      <c r="V73" s="36"/>
      <c r="W73" s="45" t="str">
        <f t="shared" si="13"/>
        <v/>
      </c>
      <c r="X73" s="205" t="str">
        <f t="shared" si="14"/>
        <v/>
      </c>
      <c r="Y73" s="46" t="str">
        <f t="shared" si="15"/>
        <v/>
      </c>
      <c r="Z73" s="45" t="str">
        <f t="shared" si="16"/>
        <v/>
      </c>
      <c r="AA73" s="261"/>
      <c r="AB73" s="51" t="str">
        <f t="shared" si="17"/>
        <v/>
      </c>
      <c r="AC73" s="261"/>
      <c r="AD73" s="261"/>
      <c r="AE73" s="261"/>
      <c r="AF73" s="261"/>
    </row>
    <row r="74" spans="1:36" ht="15.75" x14ac:dyDescent="0.25">
      <c r="A74" s="18"/>
      <c r="B74" s="3">
        <f t="shared" si="8"/>
        <v>32</v>
      </c>
      <c r="C74" s="206" t="str">
        <f t="shared" si="9"/>
        <v/>
      </c>
      <c r="D74" s="44"/>
      <c r="E74" s="44"/>
      <c r="F74" s="44"/>
      <c r="G74" s="44"/>
      <c r="H74" s="44"/>
      <c r="I74" s="44"/>
      <c r="J74" s="44"/>
      <c r="K74" s="44"/>
      <c r="L74" s="45" t="str">
        <f t="shared" si="10"/>
        <v/>
      </c>
      <c r="M74" s="205" t="str">
        <f t="shared" si="11"/>
        <v/>
      </c>
      <c r="N74" s="46" t="str">
        <f t="shared" si="12"/>
        <v/>
      </c>
      <c r="O74" s="47"/>
      <c r="P74" s="36"/>
      <c r="Q74" s="36"/>
      <c r="R74" s="36"/>
      <c r="S74" s="36"/>
      <c r="T74" s="36"/>
      <c r="U74" s="36"/>
      <c r="V74" s="36"/>
      <c r="W74" s="45" t="str">
        <f t="shared" si="13"/>
        <v/>
      </c>
      <c r="X74" s="205" t="str">
        <f t="shared" si="14"/>
        <v/>
      </c>
      <c r="Y74" s="46" t="str">
        <f t="shared" si="15"/>
        <v/>
      </c>
      <c r="Z74" s="45" t="str">
        <f t="shared" si="16"/>
        <v/>
      </c>
      <c r="AA74" s="261"/>
      <c r="AB74" s="51" t="str">
        <f t="shared" si="17"/>
        <v/>
      </c>
      <c r="AC74" s="261"/>
      <c r="AD74" s="261"/>
      <c r="AE74" s="261"/>
      <c r="AF74" s="261"/>
    </row>
    <row r="75" spans="1:36" ht="9.75" customHeight="1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261"/>
      <c r="Z75" s="261"/>
      <c r="AA75" s="261"/>
      <c r="AB75" s="261"/>
      <c r="AC75" s="261"/>
      <c r="AD75" s="261"/>
      <c r="AE75" s="261"/>
      <c r="AF75" s="261"/>
      <c r="AG75" s="261"/>
      <c r="AH75" s="261"/>
      <c r="AI75" s="261"/>
      <c r="AJ75" s="261"/>
    </row>
    <row r="76" spans="1:36" ht="9.75" customHeigh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261"/>
      <c r="Z76" s="261"/>
      <c r="AA76" s="261"/>
      <c r="AB76" s="261"/>
      <c r="AC76" s="261"/>
      <c r="AD76" s="261"/>
      <c r="AE76" s="261"/>
      <c r="AF76" s="261"/>
      <c r="AG76" s="261"/>
      <c r="AH76" s="261"/>
      <c r="AI76" s="261"/>
      <c r="AJ76" s="261"/>
    </row>
    <row r="77" spans="1:36" ht="18.75" x14ac:dyDescent="0.25">
      <c r="A77" s="52"/>
      <c r="B77" s="322" t="str">
        <f>B3</f>
        <v>12-MA1</v>
      </c>
      <c r="C77" s="323"/>
      <c r="D77" s="209"/>
      <c r="E77" s="209" t="s">
        <v>123</v>
      </c>
      <c r="F77" s="214"/>
      <c r="G77" s="209"/>
      <c r="H77" s="210" t="s">
        <v>124</v>
      </c>
      <c r="I77" s="214"/>
      <c r="J77" s="215"/>
      <c r="K77" s="210" t="s">
        <v>125</v>
      </c>
      <c r="L77" s="214"/>
      <c r="M77" s="215"/>
      <c r="N77" s="210" t="s">
        <v>126</v>
      </c>
      <c r="O77" s="214"/>
      <c r="P77" s="215" t="s">
        <v>127</v>
      </c>
      <c r="Q77" s="213"/>
      <c r="R77" s="213"/>
      <c r="S77" s="213"/>
      <c r="T77" s="213"/>
      <c r="U77" s="213"/>
      <c r="V77" s="213"/>
      <c r="W77" s="213"/>
      <c r="X77" s="213"/>
      <c r="Y77" s="213"/>
      <c r="Z77" s="262"/>
      <c r="AA77" s="52"/>
      <c r="AB77" s="52"/>
      <c r="AC77" s="52"/>
      <c r="AD77" s="261"/>
      <c r="AE77" s="261"/>
      <c r="AF77" s="261"/>
      <c r="AG77" s="261"/>
      <c r="AH77" s="261"/>
      <c r="AI77" s="261"/>
      <c r="AJ77" s="261"/>
    </row>
    <row r="78" spans="1:36" ht="18.75" customHeight="1" x14ac:dyDescent="0.25">
      <c r="A78" s="52"/>
      <c r="B78" s="263">
        <f>B43</f>
        <v>1</v>
      </c>
      <c r="C78" s="264" t="str">
        <f>IF(C43="","",C43)</f>
        <v>Anders Hans</v>
      </c>
      <c r="D78" s="38"/>
      <c r="E78" s="212"/>
      <c r="F78" s="39"/>
      <c r="G78" s="216"/>
      <c r="H78" s="217"/>
      <c r="I78" s="218"/>
      <c r="J78" s="38"/>
      <c r="K78" s="212"/>
      <c r="L78" s="39"/>
      <c r="M78" s="216"/>
      <c r="N78" s="217"/>
      <c r="O78" s="218"/>
      <c r="P78" s="265"/>
      <c r="Q78" s="265"/>
      <c r="R78" s="265"/>
      <c r="S78" s="265"/>
      <c r="T78" s="265"/>
      <c r="U78" s="265"/>
      <c r="V78" s="265"/>
      <c r="W78" s="265"/>
      <c r="X78" s="265"/>
      <c r="Y78" s="265"/>
      <c r="Z78" s="266"/>
      <c r="AA78" s="52"/>
      <c r="AB78" s="52"/>
      <c r="AC78" s="52"/>
      <c r="AD78" s="261"/>
      <c r="AE78" s="261"/>
      <c r="AF78" s="261"/>
      <c r="AG78" s="261"/>
      <c r="AH78" s="261"/>
      <c r="AI78" s="261"/>
      <c r="AJ78" s="261"/>
    </row>
    <row r="79" spans="1:36" ht="18.75" customHeight="1" x14ac:dyDescent="0.25">
      <c r="A79" s="52"/>
      <c r="B79" s="263">
        <f t="shared" ref="B79:B109" si="18">B44</f>
        <v>2</v>
      </c>
      <c r="C79" s="264" t="str">
        <f t="shared" ref="C79:C109" si="19">IF(C44="","",C44)</f>
        <v>Becker Ben</v>
      </c>
      <c r="D79" s="38"/>
      <c r="E79" s="212"/>
      <c r="F79" s="39"/>
      <c r="G79" s="216"/>
      <c r="H79" s="217"/>
      <c r="I79" s="218"/>
      <c r="J79" s="38"/>
      <c r="K79" s="212"/>
      <c r="L79" s="39"/>
      <c r="M79" s="216"/>
      <c r="N79" s="217"/>
      <c r="O79" s="218"/>
      <c r="P79" s="265"/>
      <c r="Q79" s="265"/>
      <c r="R79" s="265"/>
      <c r="S79" s="265"/>
      <c r="T79" s="265"/>
      <c r="U79" s="265"/>
      <c r="V79" s="265"/>
      <c r="W79" s="265"/>
      <c r="X79" s="265"/>
      <c r="Y79" s="265"/>
      <c r="Z79" s="266"/>
      <c r="AA79" s="52"/>
      <c r="AB79" s="52"/>
      <c r="AC79" s="52"/>
      <c r="AD79" s="261"/>
      <c r="AE79" s="261"/>
      <c r="AF79" s="261"/>
      <c r="AG79" s="261"/>
      <c r="AH79" s="261"/>
      <c r="AI79" s="261"/>
      <c r="AJ79" s="261"/>
    </row>
    <row r="80" spans="1:36" ht="18.75" customHeight="1" x14ac:dyDescent="0.25">
      <c r="A80" s="52"/>
      <c r="B80" s="263">
        <f t="shared" si="18"/>
        <v>3</v>
      </c>
      <c r="C80" s="264" t="str">
        <f t="shared" si="19"/>
        <v>Bendt Lisa</v>
      </c>
      <c r="D80" s="38"/>
      <c r="E80" s="212"/>
      <c r="F80" s="39"/>
      <c r="G80" s="216"/>
      <c r="H80" s="217"/>
      <c r="I80" s="218"/>
      <c r="J80" s="38"/>
      <c r="K80" s="212"/>
      <c r="L80" s="39"/>
      <c r="M80" s="216"/>
      <c r="N80" s="217"/>
      <c r="O80" s="218"/>
      <c r="P80" s="265"/>
      <c r="Q80" s="265"/>
      <c r="R80" s="265"/>
      <c r="S80" s="265"/>
      <c r="T80" s="265"/>
      <c r="U80" s="265"/>
      <c r="V80" s="265"/>
      <c r="W80" s="265"/>
      <c r="X80" s="265"/>
      <c r="Y80" s="265"/>
      <c r="Z80" s="266"/>
      <c r="AA80" s="52"/>
      <c r="AB80" s="52"/>
      <c r="AC80" s="52"/>
      <c r="AD80" s="261"/>
      <c r="AE80" s="261"/>
      <c r="AF80" s="261"/>
      <c r="AG80" s="261"/>
      <c r="AH80" s="261"/>
      <c r="AI80" s="261"/>
      <c r="AJ80" s="261"/>
    </row>
    <row r="81" spans="1:36" ht="18.75" customHeight="1" x14ac:dyDescent="0.25">
      <c r="A81" s="52"/>
      <c r="B81" s="263">
        <f t="shared" si="18"/>
        <v>4</v>
      </c>
      <c r="C81" s="264" t="str">
        <f t="shared" si="19"/>
        <v>Berg Timo</v>
      </c>
      <c r="D81" s="38"/>
      <c r="E81" s="212"/>
      <c r="F81" s="39"/>
      <c r="G81" s="216"/>
      <c r="H81" s="217"/>
      <c r="I81" s="218"/>
      <c r="J81" s="38"/>
      <c r="K81" s="212"/>
      <c r="L81" s="39"/>
      <c r="M81" s="216"/>
      <c r="N81" s="217"/>
      <c r="O81" s="218"/>
      <c r="P81" s="265"/>
      <c r="Q81" s="265"/>
      <c r="R81" s="265"/>
      <c r="S81" s="265"/>
      <c r="T81" s="265"/>
      <c r="U81" s="265"/>
      <c r="V81" s="265"/>
      <c r="W81" s="265"/>
      <c r="X81" s="265"/>
      <c r="Y81" s="265"/>
      <c r="Z81" s="266"/>
      <c r="AA81" s="52"/>
      <c r="AB81" s="52"/>
      <c r="AC81" s="52"/>
      <c r="AD81" s="261"/>
      <c r="AE81" s="261"/>
      <c r="AF81" s="261"/>
      <c r="AG81" s="261"/>
      <c r="AH81" s="261"/>
      <c r="AI81" s="261"/>
      <c r="AJ81" s="261"/>
    </row>
    <row r="82" spans="1:36" ht="18.75" customHeight="1" thickBot="1" x14ac:dyDescent="0.3">
      <c r="A82" s="52"/>
      <c r="B82" s="267">
        <f t="shared" si="18"/>
        <v>5</v>
      </c>
      <c r="C82" s="268" t="str">
        <f t="shared" si="19"/>
        <v>Einstein Erich</v>
      </c>
      <c r="D82" s="241"/>
      <c r="E82" s="242"/>
      <c r="F82" s="243"/>
      <c r="G82" s="244"/>
      <c r="H82" s="245"/>
      <c r="I82" s="246"/>
      <c r="J82" s="241"/>
      <c r="K82" s="242"/>
      <c r="L82" s="243"/>
      <c r="M82" s="244"/>
      <c r="N82" s="245"/>
      <c r="O82" s="246"/>
      <c r="P82" s="269"/>
      <c r="Q82" s="269"/>
      <c r="R82" s="269"/>
      <c r="S82" s="269"/>
      <c r="T82" s="269"/>
      <c r="U82" s="269"/>
      <c r="V82" s="269"/>
      <c r="W82" s="269"/>
      <c r="X82" s="269"/>
      <c r="Y82" s="269"/>
      <c r="Z82" s="270"/>
      <c r="AA82" s="52"/>
      <c r="AB82" s="52"/>
      <c r="AC82" s="52"/>
      <c r="AD82" s="261"/>
      <c r="AE82" s="261"/>
      <c r="AF82" s="261"/>
      <c r="AG82" s="261"/>
      <c r="AH82" s="261"/>
      <c r="AI82" s="261"/>
      <c r="AJ82" s="261"/>
    </row>
    <row r="83" spans="1:36" ht="18.75" customHeight="1" x14ac:dyDescent="0.25">
      <c r="A83" s="52"/>
      <c r="B83" s="271">
        <f t="shared" si="18"/>
        <v>6</v>
      </c>
      <c r="C83" s="272" t="str">
        <f t="shared" si="19"/>
        <v>Karl Lutz</v>
      </c>
      <c r="D83" s="235"/>
      <c r="E83" s="236"/>
      <c r="F83" s="237"/>
      <c r="G83" s="238"/>
      <c r="H83" s="239"/>
      <c r="I83" s="240"/>
      <c r="J83" s="235"/>
      <c r="K83" s="236"/>
      <c r="L83" s="237"/>
      <c r="M83" s="238"/>
      <c r="N83" s="239"/>
      <c r="O83" s="240"/>
      <c r="P83" s="273"/>
      <c r="Q83" s="273"/>
      <c r="R83" s="273"/>
      <c r="S83" s="273"/>
      <c r="T83" s="273"/>
      <c r="U83" s="273"/>
      <c r="V83" s="273"/>
      <c r="W83" s="273"/>
      <c r="X83" s="273"/>
      <c r="Y83" s="273"/>
      <c r="Z83" s="274"/>
      <c r="AA83" s="52"/>
      <c r="AB83" s="52"/>
      <c r="AC83" s="52"/>
      <c r="AD83" s="261"/>
      <c r="AE83" s="261"/>
      <c r="AF83" s="261"/>
      <c r="AG83" s="261"/>
      <c r="AH83" s="261"/>
      <c r="AI83" s="261"/>
      <c r="AJ83" s="261"/>
    </row>
    <row r="84" spans="1:36" ht="18.75" customHeight="1" x14ac:dyDescent="0.25">
      <c r="A84" s="52"/>
      <c r="B84" s="263">
        <f t="shared" si="18"/>
        <v>7</v>
      </c>
      <c r="C84" s="264" t="str">
        <f t="shared" si="19"/>
        <v>Kindlich  Anna</v>
      </c>
      <c r="D84" s="38"/>
      <c r="E84" s="212"/>
      <c r="F84" s="39"/>
      <c r="G84" s="216"/>
      <c r="H84" s="217"/>
      <c r="I84" s="218"/>
      <c r="J84" s="38"/>
      <c r="K84" s="212"/>
      <c r="L84" s="39"/>
      <c r="M84" s="216"/>
      <c r="N84" s="217"/>
      <c r="O84" s="218"/>
      <c r="P84" s="265"/>
      <c r="Q84" s="265"/>
      <c r="R84" s="265"/>
      <c r="S84" s="265"/>
      <c r="T84" s="265"/>
      <c r="U84" s="265"/>
      <c r="V84" s="265"/>
      <c r="W84" s="265"/>
      <c r="X84" s="265"/>
      <c r="Y84" s="265"/>
      <c r="Z84" s="266"/>
      <c r="AA84" s="52"/>
      <c r="AB84" s="52"/>
      <c r="AC84" s="52"/>
      <c r="AD84" s="261"/>
      <c r="AE84" s="261"/>
      <c r="AF84" s="261"/>
      <c r="AG84" s="261"/>
      <c r="AH84" s="261"/>
      <c r="AI84" s="261"/>
      <c r="AJ84" s="261"/>
    </row>
    <row r="85" spans="1:36" ht="18.75" customHeight="1" x14ac:dyDescent="0.25">
      <c r="A85" s="52"/>
      <c r="B85" s="263">
        <f t="shared" si="18"/>
        <v>8</v>
      </c>
      <c r="C85" s="264" t="str">
        <f t="shared" si="19"/>
        <v>Lichter Max</v>
      </c>
      <c r="D85" s="38"/>
      <c r="E85" s="212"/>
      <c r="F85" s="39"/>
      <c r="G85" s="216"/>
      <c r="H85" s="217"/>
      <c r="I85" s="218"/>
      <c r="J85" s="38"/>
      <c r="K85" s="212"/>
      <c r="L85" s="39"/>
      <c r="M85" s="216"/>
      <c r="N85" s="217"/>
      <c r="O85" s="218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6"/>
      <c r="AA85" s="52"/>
      <c r="AB85" s="52"/>
      <c r="AC85" s="52"/>
      <c r="AD85" s="261"/>
      <c r="AE85" s="261"/>
      <c r="AF85" s="261"/>
      <c r="AG85" s="261"/>
      <c r="AH85" s="261"/>
      <c r="AI85" s="261"/>
      <c r="AJ85" s="261"/>
    </row>
    <row r="86" spans="1:36" ht="18.75" customHeight="1" x14ac:dyDescent="0.25">
      <c r="A86" s="52"/>
      <c r="B86" s="263">
        <f t="shared" si="18"/>
        <v>9</v>
      </c>
      <c r="C86" s="264" t="str">
        <f t="shared" si="19"/>
        <v>Meier Michaela</v>
      </c>
      <c r="D86" s="38"/>
      <c r="E86" s="212"/>
      <c r="F86" s="39"/>
      <c r="G86" s="216"/>
      <c r="H86" s="217"/>
      <c r="I86" s="218"/>
      <c r="J86" s="38"/>
      <c r="K86" s="212"/>
      <c r="L86" s="39"/>
      <c r="M86" s="216"/>
      <c r="N86" s="217"/>
      <c r="O86" s="218"/>
      <c r="P86" s="265"/>
      <c r="Q86" s="265"/>
      <c r="R86" s="265"/>
      <c r="S86" s="265"/>
      <c r="T86" s="265"/>
      <c r="U86" s="265"/>
      <c r="V86" s="265"/>
      <c r="W86" s="265"/>
      <c r="X86" s="265"/>
      <c r="Y86" s="265"/>
      <c r="Z86" s="266"/>
      <c r="AA86" s="52"/>
      <c r="AB86" s="52"/>
      <c r="AC86" s="52"/>
      <c r="AD86" s="261"/>
      <c r="AE86" s="261"/>
      <c r="AF86" s="261"/>
      <c r="AG86" s="261"/>
      <c r="AH86" s="261"/>
      <c r="AI86" s="261"/>
      <c r="AJ86" s="261"/>
    </row>
    <row r="87" spans="1:36" ht="18.75" customHeight="1" thickBot="1" x14ac:dyDescent="0.3">
      <c r="A87" s="52"/>
      <c r="B87" s="267">
        <f t="shared" si="18"/>
        <v>10</v>
      </c>
      <c r="C87" s="268" t="str">
        <f t="shared" si="19"/>
        <v>Meyer Adrian</v>
      </c>
      <c r="D87" s="241"/>
      <c r="E87" s="242"/>
      <c r="F87" s="243"/>
      <c r="G87" s="244"/>
      <c r="H87" s="245"/>
      <c r="I87" s="246"/>
      <c r="J87" s="241"/>
      <c r="K87" s="242"/>
      <c r="L87" s="243"/>
      <c r="M87" s="244"/>
      <c r="N87" s="245"/>
      <c r="O87" s="246"/>
      <c r="P87" s="269"/>
      <c r="Q87" s="269"/>
      <c r="R87" s="269"/>
      <c r="S87" s="269"/>
      <c r="T87" s="269"/>
      <c r="U87" s="269"/>
      <c r="V87" s="269"/>
      <c r="W87" s="269"/>
      <c r="X87" s="269"/>
      <c r="Y87" s="269"/>
      <c r="Z87" s="270"/>
      <c r="AA87" s="52"/>
      <c r="AB87" s="52"/>
      <c r="AC87" s="52"/>
      <c r="AD87" s="261"/>
      <c r="AE87" s="261"/>
      <c r="AF87" s="261"/>
      <c r="AG87" s="261"/>
      <c r="AH87" s="261"/>
      <c r="AI87" s="261"/>
      <c r="AJ87" s="261"/>
    </row>
    <row r="88" spans="1:36" ht="18.75" customHeight="1" x14ac:dyDescent="0.25">
      <c r="A88" s="52"/>
      <c r="B88" s="271">
        <f t="shared" si="18"/>
        <v>11</v>
      </c>
      <c r="C88" s="272" t="str">
        <f t="shared" si="19"/>
        <v>Müller Elfi</v>
      </c>
      <c r="D88" s="235"/>
      <c r="E88" s="236"/>
      <c r="F88" s="237"/>
      <c r="G88" s="238"/>
      <c r="H88" s="239"/>
      <c r="I88" s="240"/>
      <c r="J88" s="235"/>
      <c r="K88" s="236"/>
      <c r="L88" s="237"/>
      <c r="M88" s="238"/>
      <c r="N88" s="239"/>
      <c r="O88" s="240"/>
      <c r="P88" s="273"/>
      <c r="Q88" s="273"/>
      <c r="R88" s="273"/>
      <c r="S88" s="273"/>
      <c r="T88" s="273"/>
      <c r="U88" s="273"/>
      <c r="V88" s="273"/>
      <c r="W88" s="273"/>
      <c r="X88" s="273"/>
      <c r="Y88" s="273"/>
      <c r="Z88" s="274"/>
      <c r="AA88" s="52"/>
      <c r="AB88" s="52"/>
      <c r="AC88" s="52"/>
      <c r="AD88" s="261"/>
      <c r="AE88" s="261"/>
      <c r="AF88" s="261"/>
      <c r="AG88" s="261"/>
      <c r="AH88" s="261"/>
      <c r="AI88" s="261"/>
      <c r="AJ88" s="261"/>
    </row>
    <row r="89" spans="1:36" ht="18.75" customHeight="1" x14ac:dyDescent="0.25">
      <c r="A89" s="52"/>
      <c r="B89" s="263">
        <f t="shared" si="18"/>
        <v>12</v>
      </c>
      <c r="C89" s="264" t="str">
        <f t="shared" si="19"/>
        <v>Mustermann Erika</v>
      </c>
      <c r="D89" s="38"/>
      <c r="E89" s="212"/>
      <c r="F89" s="39"/>
      <c r="G89" s="216"/>
      <c r="H89" s="217"/>
      <c r="I89" s="218"/>
      <c r="J89" s="38"/>
      <c r="K89" s="212"/>
      <c r="L89" s="39"/>
      <c r="M89" s="216"/>
      <c r="N89" s="217"/>
      <c r="O89" s="218"/>
      <c r="P89" s="265"/>
      <c r="Q89" s="265"/>
      <c r="R89" s="265"/>
      <c r="S89" s="265"/>
      <c r="T89" s="265"/>
      <c r="U89" s="265"/>
      <c r="V89" s="265"/>
      <c r="W89" s="265"/>
      <c r="X89" s="265"/>
      <c r="Y89" s="265"/>
      <c r="Z89" s="266"/>
      <c r="AA89" s="52"/>
      <c r="AB89" s="52"/>
      <c r="AC89" s="52"/>
      <c r="AD89" s="261"/>
      <c r="AE89" s="261"/>
      <c r="AF89" s="261"/>
      <c r="AG89" s="261"/>
      <c r="AH89" s="261"/>
      <c r="AI89" s="261"/>
      <c r="AJ89" s="261"/>
    </row>
    <row r="90" spans="1:36" ht="18.75" customHeight="1" x14ac:dyDescent="0.25">
      <c r="A90" s="52"/>
      <c r="B90" s="263">
        <f t="shared" si="18"/>
        <v>13</v>
      </c>
      <c r="C90" s="264" t="str">
        <f t="shared" si="19"/>
        <v>Rausch Hilde</v>
      </c>
      <c r="D90" s="38"/>
      <c r="E90" s="212"/>
      <c r="F90" s="39"/>
      <c r="G90" s="216"/>
      <c r="H90" s="217"/>
      <c r="I90" s="218"/>
      <c r="J90" s="38"/>
      <c r="K90" s="212"/>
      <c r="L90" s="39"/>
      <c r="M90" s="216"/>
      <c r="N90" s="217"/>
      <c r="O90" s="218"/>
      <c r="P90" s="265"/>
      <c r="Q90" s="265"/>
      <c r="R90" s="265"/>
      <c r="S90" s="265"/>
      <c r="T90" s="265"/>
      <c r="U90" s="265"/>
      <c r="V90" s="265"/>
      <c r="W90" s="265"/>
      <c r="X90" s="265"/>
      <c r="Y90" s="265"/>
      <c r="Z90" s="266"/>
      <c r="AA90" s="52"/>
      <c r="AB90" s="52"/>
      <c r="AC90" s="52"/>
      <c r="AD90" s="261"/>
      <c r="AE90" s="261"/>
      <c r="AF90" s="261"/>
      <c r="AG90" s="261"/>
      <c r="AH90" s="261"/>
      <c r="AI90" s="261"/>
      <c r="AJ90" s="261"/>
    </row>
    <row r="91" spans="1:36" ht="18.75" customHeight="1" x14ac:dyDescent="0.25">
      <c r="A91" s="52"/>
      <c r="B91" s="263">
        <f t="shared" si="18"/>
        <v>14</v>
      </c>
      <c r="C91" s="264" t="str">
        <f t="shared" si="19"/>
        <v>Schmitt Noah</v>
      </c>
      <c r="D91" s="38"/>
      <c r="E91" s="212"/>
      <c r="F91" s="39"/>
      <c r="G91" s="216"/>
      <c r="H91" s="217"/>
      <c r="I91" s="218"/>
      <c r="J91" s="38"/>
      <c r="K91" s="212"/>
      <c r="L91" s="39"/>
      <c r="M91" s="216"/>
      <c r="N91" s="217"/>
      <c r="O91" s="218"/>
      <c r="P91" s="265"/>
      <c r="Q91" s="265"/>
      <c r="R91" s="265"/>
      <c r="S91" s="265"/>
      <c r="T91" s="265"/>
      <c r="U91" s="265"/>
      <c r="V91" s="265"/>
      <c r="W91" s="265"/>
      <c r="X91" s="265"/>
      <c r="Y91" s="265"/>
      <c r="Z91" s="266"/>
      <c r="AA91" s="52"/>
      <c r="AB91" s="52"/>
      <c r="AC91" s="52"/>
      <c r="AD91" s="261"/>
      <c r="AE91" s="261"/>
      <c r="AF91" s="261"/>
      <c r="AG91" s="261"/>
      <c r="AH91" s="261"/>
      <c r="AI91" s="261"/>
      <c r="AJ91" s="261"/>
    </row>
    <row r="92" spans="1:36" ht="18.75" customHeight="1" thickBot="1" x14ac:dyDescent="0.3">
      <c r="A92" s="52"/>
      <c r="B92" s="267">
        <f t="shared" si="18"/>
        <v>15</v>
      </c>
      <c r="C92" s="268" t="str">
        <f t="shared" si="19"/>
        <v>Tolstoi Kurt</v>
      </c>
      <c r="D92" s="241"/>
      <c r="E92" s="242"/>
      <c r="F92" s="243"/>
      <c r="G92" s="244"/>
      <c r="H92" s="245"/>
      <c r="I92" s="246"/>
      <c r="J92" s="241"/>
      <c r="K92" s="242"/>
      <c r="L92" s="243"/>
      <c r="M92" s="244"/>
      <c r="N92" s="245"/>
      <c r="O92" s="246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70"/>
      <c r="AA92" s="52"/>
      <c r="AB92" s="52"/>
      <c r="AC92" s="52"/>
      <c r="AD92" s="261"/>
      <c r="AE92" s="261"/>
      <c r="AF92" s="261"/>
      <c r="AG92" s="261"/>
      <c r="AH92" s="261"/>
      <c r="AI92" s="261"/>
      <c r="AJ92" s="261"/>
    </row>
    <row r="93" spans="1:36" ht="18.75" customHeight="1" x14ac:dyDescent="0.25">
      <c r="A93" s="52"/>
      <c r="B93" s="271">
        <f t="shared" si="18"/>
        <v>16</v>
      </c>
      <c r="C93" s="272" t="str">
        <f t="shared" si="19"/>
        <v>Weil Horst</v>
      </c>
      <c r="D93" s="235"/>
      <c r="E93" s="236"/>
      <c r="F93" s="237"/>
      <c r="G93" s="238"/>
      <c r="H93" s="239"/>
      <c r="I93" s="240"/>
      <c r="J93" s="235"/>
      <c r="K93" s="236"/>
      <c r="L93" s="237"/>
      <c r="M93" s="238"/>
      <c r="N93" s="239"/>
      <c r="O93" s="240"/>
      <c r="P93" s="273"/>
      <c r="Q93" s="273"/>
      <c r="R93" s="273"/>
      <c r="S93" s="273"/>
      <c r="T93" s="273"/>
      <c r="U93" s="273"/>
      <c r="V93" s="273"/>
      <c r="W93" s="273"/>
      <c r="X93" s="273"/>
      <c r="Y93" s="273"/>
      <c r="Z93" s="274"/>
      <c r="AA93" s="52"/>
      <c r="AB93" s="52"/>
      <c r="AC93" s="52"/>
      <c r="AD93" s="261"/>
      <c r="AE93" s="261"/>
      <c r="AF93" s="261"/>
      <c r="AG93" s="261"/>
      <c r="AH93" s="261"/>
      <c r="AI93" s="261"/>
      <c r="AJ93" s="261"/>
    </row>
    <row r="94" spans="1:36" ht="18.75" customHeight="1" x14ac:dyDescent="0.25">
      <c r="A94" s="52"/>
      <c r="B94" s="263">
        <f t="shared" si="18"/>
        <v>17</v>
      </c>
      <c r="C94" s="264" t="str">
        <f t="shared" si="19"/>
        <v>Wunderlich Klara</v>
      </c>
      <c r="D94" s="38"/>
      <c r="E94" s="212"/>
      <c r="F94" s="39"/>
      <c r="G94" s="216"/>
      <c r="H94" s="217"/>
      <c r="I94" s="218"/>
      <c r="J94" s="38"/>
      <c r="K94" s="212"/>
      <c r="L94" s="39"/>
      <c r="M94" s="216"/>
      <c r="N94" s="217"/>
      <c r="O94" s="218"/>
      <c r="P94" s="265"/>
      <c r="Q94" s="265"/>
      <c r="R94" s="265"/>
      <c r="S94" s="265"/>
      <c r="T94" s="265"/>
      <c r="U94" s="265"/>
      <c r="V94" s="265"/>
      <c r="W94" s="265"/>
      <c r="X94" s="265"/>
      <c r="Y94" s="265"/>
      <c r="Z94" s="266"/>
      <c r="AA94" s="52"/>
      <c r="AB94" s="52"/>
      <c r="AC94" s="52"/>
      <c r="AD94" s="261"/>
      <c r="AE94" s="261"/>
      <c r="AF94" s="261"/>
      <c r="AG94" s="261"/>
      <c r="AH94" s="261"/>
      <c r="AI94" s="261"/>
      <c r="AJ94" s="261"/>
    </row>
    <row r="95" spans="1:36" ht="18.75" customHeight="1" x14ac:dyDescent="0.25">
      <c r="A95" s="52"/>
      <c r="B95" s="263">
        <f t="shared" si="18"/>
        <v>18</v>
      </c>
      <c r="C95" s="264" t="str">
        <f t="shared" si="19"/>
        <v>Zeien Sophie</v>
      </c>
      <c r="D95" s="38"/>
      <c r="E95" s="212"/>
      <c r="F95" s="39"/>
      <c r="G95" s="216"/>
      <c r="H95" s="217"/>
      <c r="I95" s="218"/>
      <c r="J95" s="38"/>
      <c r="K95" s="212"/>
      <c r="L95" s="39"/>
      <c r="M95" s="216"/>
      <c r="N95" s="217"/>
      <c r="O95" s="218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6"/>
      <c r="AA95" s="52"/>
      <c r="AB95" s="52"/>
      <c r="AC95" s="52"/>
      <c r="AD95" s="261"/>
      <c r="AE95" s="261"/>
      <c r="AF95" s="261"/>
      <c r="AG95" s="261"/>
      <c r="AH95" s="261"/>
      <c r="AI95" s="261"/>
      <c r="AJ95" s="261"/>
    </row>
    <row r="96" spans="1:36" ht="18.75" customHeight="1" x14ac:dyDescent="0.25">
      <c r="A96" s="52"/>
      <c r="B96" s="263">
        <f t="shared" si="18"/>
        <v>19</v>
      </c>
      <c r="C96" s="264" t="str">
        <f t="shared" si="19"/>
        <v>Zeien Rainer</v>
      </c>
      <c r="D96" s="38"/>
      <c r="E96" s="212"/>
      <c r="F96" s="39"/>
      <c r="G96" s="216"/>
      <c r="H96" s="217"/>
      <c r="I96" s="218"/>
      <c r="J96" s="38"/>
      <c r="K96" s="212"/>
      <c r="L96" s="39"/>
      <c r="M96" s="216"/>
      <c r="N96" s="217"/>
      <c r="O96" s="218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6"/>
      <c r="AA96" s="52"/>
      <c r="AB96" s="52"/>
      <c r="AC96" s="52"/>
      <c r="AD96" s="261"/>
      <c r="AE96" s="261"/>
      <c r="AF96" s="261"/>
      <c r="AG96" s="261"/>
      <c r="AH96" s="261"/>
      <c r="AI96" s="261"/>
      <c r="AJ96" s="261"/>
    </row>
    <row r="97" spans="1:36" ht="18.75" customHeight="1" thickBot="1" x14ac:dyDescent="0.3">
      <c r="A97" s="52"/>
      <c r="B97" s="267">
        <f t="shared" si="18"/>
        <v>20</v>
      </c>
      <c r="C97" s="268" t="str">
        <f t="shared" si="19"/>
        <v/>
      </c>
      <c r="D97" s="241"/>
      <c r="E97" s="242"/>
      <c r="F97" s="243"/>
      <c r="G97" s="244"/>
      <c r="H97" s="245"/>
      <c r="I97" s="246"/>
      <c r="J97" s="241"/>
      <c r="K97" s="242"/>
      <c r="L97" s="243"/>
      <c r="M97" s="244"/>
      <c r="N97" s="245"/>
      <c r="O97" s="246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70"/>
      <c r="AA97" s="52"/>
      <c r="AB97" s="52"/>
      <c r="AC97" s="52"/>
      <c r="AD97" s="261"/>
      <c r="AE97" s="261"/>
      <c r="AF97" s="261"/>
      <c r="AG97" s="261"/>
      <c r="AH97" s="261"/>
      <c r="AI97" s="261"/>
      <c r="AJ97" s="261"/>
    </row>
    <row r="98" spans="1:36" ht="18.75" customHeight="1" x14ac:dyDescent="0.25">
      <c r="A98" s="52"/>
      <c r="B98" s="271">
        <f t="shared" si="18"/>
        <v>21</v>
      </c>
      <c r="C98" s="272" t="str">
        <f t="shared" si="19"/>
        <v/>
      </c>
      <c r="D98" s="235"/>
      <c r="E98" s="236"/>
      <c r="F98" s="237"/>
      <c r="G98" s="238"/>
      <c r="H98" s="239"/>
      <c r="I98" s="240"/>
      <c r="J98" s="235"/>
      <c r="K98" s="236"/>
      <c r="L98" s="237"/>
      <c r="M98" s="238"/>
      <c r="N98" s="239"/>
      <c r="O98" s="240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4"/>
      <c r="AA98" s="52"/>
      <c r="AB98" s="52"/>
      <c r="AC98" s="52"/>
      <c r="AD98" s="261"/>
      <c r="AE98" s="261"/>
      <c r="AF98" s="261"/>
      <c r="AG98" s="261"/>
      <c r="AH98" s="261"/>
      <c r="AI98" s="261"/>
      <c r="AJ98" s="261"/>
    </row>
    <row r="99" spans="1:36" ht="18.75" customHeight="1" x14ac:dyDescent="0.25">
      <c r="A99" s="52"/>
      <c r="B99" s="263">
        <f t="shared" si="18"/>
        <v>22</v>
      </c>
      <c r="C99" s="264" t="str">
        <f t="shared" si="19"/>
        <v/>
      </c>
      <c r="D99" s="38"/>
      <c r="E99" s="212"/>
      <c r="F99" s="39"/>
      <c r="G99" s="216"/>
      <c r="H99" s="217"/>
      <c r="I99" s="218"/>
      <c r="J99" s="38"/>
      <c r="K99" s="212"/>
      <c r="L99" s="39"/>
      <c r="M99" s="216"/>
      <c r="N99" s="217"/>
      <c r="O99" s="218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6"/>
      <c r="AA99" s="52"/>
      <c r="AB99" s="52"/>
      <c r="AC99" s="52"/>
      <c r="AD99" s="261"/>
      <c r="AE99" s="261"/>
      <c r="AF99" s="261"/>
      <c r="AG99" s="261"/>
      <c r="AH99" s="261"/>
      <c r="AI99" s="261"/>
      <c r="AJ99" s="261"/>
    </row>
    <row r="100" spans="1:36" ht="18.75" customHeight="1" x14ac:dyDescent="0.25">
      <c r="A100" s="52"/>
      <c r="B100" s="263">
        <f t="shared" si="18"/>
        <v>23</v>
      </c>
      <c r="C100" s="264" t="str">
        <f t="shared" si="19"/>
        <v/>
      </c>
      <c r="D100" s="38"/>
      <c r="E100" s="212"/>
      <c r="F100" s="39"/>
      <c r="G100" s="216"/>
      <c r="H100" s="217"/>
      <c r="I100" s="218"/>
      <c r="J100" s="38"/>
      <c r="K100" s="212"/>
      <c r="L100" s="39"/>
      <c r="M100" s="216"/>
      <c r="N100" s="217"/>
      <c r="O100" s="218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6"/>
      <c r="AA100" s="52"/>
      <c r="AB100" s="52"/>
      <c r="AC100" s="52"/>
      <c r="AD100" s="261"/>
      <c r="AE100" s="261"/>
      <c r="AF100" s="261"/>
      <c r="AG100" s="261"/>
      <c r="AH100" s="261"/>
      <c r="AI100" s="261"/>
      <c r="AJ100" s="261"/>
    </row>
    <row r="101" spans="1:36" ht="18.75" customHeight="1" x14ac:dyDescent="0.25">
      <c r="A101" s="52"/>
      <c r="B101" s="263">
        <f t="shared" si="18"/>
        <v>24</v>
      </c>
      <c r="C101" s="264" t="str">
        <f t="shared" si="19"/>
        <v/>
      </c>
      <c r="D101" s="38"/>
      <c r="E101" s="212"/>
      <c r="F101" s="39"/>
      <c r="G101" s="216"/>
      <c r="H101" s="217"/>
      <c r="I101" s="218"/>
      <c r="J101" s="38"/>
      <c r="K101" s="212"/>
      <c r="L101" s="39"/>
      <c r="M101" s="216"/>
      <c r="N101" s="217"/>
      <c r="O101" s="218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6"/>
      <c r="AA101" s="52"/>
      <c r="AB101" s="52"/>
      <c r="AC101" s="52"/>
      <c r="AD101" s="261"/>
      <c r="AE101" s="261"/>
      <c r="AF101" s="261"/>
      <c r="AG101" s="261"/>
      <c r="AH101" s="261"/>
      <c r="AI101" s="261"/>
      <c r="AJ101" s="261"/>
    </row>
    <row r="102" spans="1:36" ht="18.75" customHeight="1" thickBot="1" x14ac:dyDescent="0.3">
      <c r="A102" s="52"/>
      <c r="B102" s="267">
        <f t="shared" si="18"/>
        <v>25</v>
      </c>
      <c r="C102" s="268" t="str">
        <f t="shared" si="19"/>
        <v/>
      </c>
      <c r="D102" s="241"/>
      <c r="E102" s="242"/>
      <c r="F102" s="243"/>
      <c r="G102" s="244"/>
      <c r="H102" s="245"/>
      <c r="I102" s="246"/>
      <c r="J102" s="241"/>
      <c r="K102" s="242"/>
      <c r="L102" s="243"/>
      <c r="M102" s="244"/>
      <c r="N102" s="245"/>
      <c r="O102" s="246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70"/>
      <c r="AA102" s="52"/>
      <c r="AB102" s="52"/>
      <c r="AC102" s="52"/>
      <c r="AD102" s="261"/>
      <c r="AE102" s="261"/>
      <c r="AF102" s="261"/>
      <c r="AG102" s="261"/>
      <c r="AH102" s="261"/>
      <c r="AI102" s="261"/>
      <c r="AJ102" s="261"/>
    </row>
    <row r="103" spans="1:36" ht="18.75" customHeight="1" x14ac:dyDescent="0.25">
      <c r="A103" s="52"/>
      <c r="B103" s="271">
        <f t="shared" si="18"/>
        <v>26</v>
      </c>
      <c r="C103" s="272" t="str">
        <f t="shared" si="19"/>
        <v/>
      </c>
      <c r="D103" s="235"/>
      <c r="E103" s="236"/>
      <c r="F103" s="237"/>
      <c r="G103" s="238"/>
      <c r="H103" s="239"/>
      <c r="I103" s="240"/>
      <c r="J103" s="235"/>
      <c r="K103" s="236"/>
      <c r="L103" s="237"/>
      <c r="M103" s="238"/>
      <c r="N103" s="239"/>
      <c r="O103" s="240"/>
      <c r="P103" s="273"/>
      <c r="Q103" s="273"/>
      <c r="R103" s="273"/>
      <c r="S103" s="273"/>
      <c r="T103" s="273"/>
      <c r="U103" s="273"/>
      <c r="V103" s="273"/>
      <c r="W103" s="273"/>
      <c r="X103" s="273"/>
      <c r="Y103" s="273"/>
      <c r="Z103" s="274"/>
      <c r="AA103" s="52"/>
      <c r="AB103" s="52"/>
      <c r="AC103" s="52"/>
      <c r="AD103" s="261"/>
      <c r="AE103" s="261"/>
      <c r="AF103" s="261"/>
      <c r="AG103" s="261"/>
      <c r="AH103" s="261"/>
      <c r="AI103" s="261"/>
      <c r="AJ103" s="261"/>
    </row>
    <row r="104" spans="1:36" ht="18.75" customHeight="1" x14ac:dyDescent="0.25">
      <c r="A104" s="52"/>
      <c r="B104" s="263">
        <f t="shared" si="18"/>
        <v>27</v>
      </c>
      <c r="C104" s="264" t="str">
        <f t="shared" si="19"/>
        <v/>
      </c>
      <c r="D104" s="38"/>
      <c r="E104" s="212"/>
      <c r="F104" s="39"/>
      <c r="G104" s="216"/>
      <c r="H104" s="217"/>
      <c r="I104" s="218"/>
      <c r="J104" s="38"/>
      <c r="K104" s="212"/>
      <c r="L104" s="39"/>
      <c r="M104" s="216"/>
      <c r="N104" s="217"/>
      <c r="O104" s="218"/>
      <c r="P104" s="265"/>
      <c r="Q104" s="265"/>
      <c r="R104" s="265"/>
      <c r="S104" s="265"/>
      <c r="T104" s="265"/>
      <c r="U104" s="265"/>
      <c r="V104" s="265"/>
      <c r="W104" s="265"/>
      <c r="X104" s="265"/>
      <c r="Y104" s="265"/>
      <c r="Z104" s="266"/>
      <c r="AA104" s="52"/>
      <c r="AB104" s="52"/>
      <c r="AC104" s="52"/>
      <c r="AD104" s="261"/>
      <c r="AE104" s="261"/>
      <c r="AF104" s="261"/>
      <c r="AG104" s="261"/>
      <c r="AH104" s="261"/>
      <c r="AI104" s="261"/>
      <c r="AJ104" s="261"/>
    </row>
    <row r="105" spans="1:36" ht="18.75" customHeight="1" x14ac:dyDescent="0.25">
      <c r="A105" s="52"/>
      <c r="B105" s="263">
        <f t="shared" si="18"/>
        <v>28</v>
      </c>
      <c r="C105" s="264" t="str">
        <f t="shared" si="19"/>
        <v/>
      </c>
      <c r="D105" s="38"/>
      <c r="E105" s="212"/>
      <c r="F105" s="39"/>
      <c r="G105" s="216"/>
      <c r="H105" s="217"/>
      <c r="I105" s="218"/>
      <c r="J105" s="38"/>
      <c r="K105" s="212"/>
      <c r="L105" s="39"/>
      <c r="M105" s="216"/>
      <c r="N105" s="217"/>
      <c r="O105" s="218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6"/>
      <c r="AA105" s="52"/>
      <c r="AB105" s="52"/>
      <c r="AC105" s="52"/>
      <c r="AD105" s="261"/>
      <c r="AE105" s="261"/>
      <c r="AF105" s="261"/>
      <c r="AG105" s="261"/>
      <c r="AH105" s="261"/>
      <c r="AI105" s="261"/>
      <c r="AJ105" s="261"/>
    </row>
    <row r="106" spans="1:36" ht="18.75" customHeight="1" x14ac:dyDescent="0.25">
      <c r="A106" s="52"/>
      <c r="B106" s="263">
        <f t="shared" si="18"/>
        <v>29</v>
      </c>
      <c r="C106" s="264" t="str">
        <f t="shared" si="19"/>
        <v/>
      </c>
      <c r="D106" s="38"/>
      <c r="E106" s="212"/>
      <c r="F106" s="39"/>
      <c r="G106" s="216"/>
      <c r="H106" s="217"/>
      <c r="I106" s="218"/>
      <c r="J106" s="38"/>
      <c r="K106" s="212"/>
      <c r="L106" s="39"/>
      <c r="M106" s="216"/>
      <c r="N106" s="217"/>
      <c r="O106" s="218"/>
      <c r="P106" s="265"/>
      <c r="Q106" s="265"/>
      <c r="R106" s="265"/>
      <c r="S106" s="265"/>
      <c r="T106" s="265"/>
      <c r="U106" s="265"/>
      <c r="V106" s="265"/>
      <c r="W106" s="265"/>
      <c r="X106" s="265"/>
      <c r="Y106" s="265"/>
      <c r="Z106" s="266"/>
      <c r="AA106" s="52"/>
      <c r="AB106" s="52"/>
      <c r="AC106" s="52"/>
      <c r="AD106" s="261"/>
      <c r="AE106" s="261"/>
      <c r="AF106" s="261"/>
      <c r="AG106" s="261"/>
      <c r="AH106" s="261"/>
      <c r="AI106" s="261"/>
      <c r="AJ106" s="261"/>
    </row>
    <row r="107" spans="1:36" ht="18.75" customHeight="1" x14ac:dyDescent="0.25">
      <c r="A107" s="52"/>
      <c r="B107" s="263">
        <f t="shared" si="18"/>
        <v>30</v>
      </c>
      <c r="C107" s="264" t="str">
        <f t="shared" si="19"/>
        <v/>
      </c>
      <c r="D107" s="38"/>
      <c r="E107" s="212"/>
      <c r="F107" s="39"/>
      <c r="G107" s="216"/>
      <c r="H107" s="217"/>
      <c r="I107" s="218"/>
      <c r="J107" s="38"/>
      <c r="K107" s="212"/>
      <c r="L107" s="39"/>
      <c r="M107" s="216"/>
      <c r="N107" s="217"/>
      <c r="O107" s="218"/>
      <c r="P107" s="265"/>
      <c r="Q107" s="265"/>
      <c r="R107" s="265"/>
      <c r="S107" s="265"/>
      <c r="T107" s="265"/>
      <c r="U107" s="265"/>
      <c r="V107" s="265"/>
      <c r="W107" s="265"/>
      <c r="X107" s="265"/>
      <c r="Y107" s="265"/>
      <c r="Z107" s="266"/>
      <c r="AA107" s="52"/>
      <c r="AB107" s="52"/>
      <c r="AC107" s="52"/>
      <c r="AD107" s="261"/>
      <c r="AE107" s="261"/>
      <c r="AF107" s="261"/>
      <c r="AG107" s="261"/>
      <c r="AH107" s="261"/>
      <c r="AI107" s="261"/>
      <c r="AJ107" s="261"/>
    </row>
    <row r="108" spans="1:36" ht="18.75" customHeight="1" x14ac:dyDescent="0.25">
      <c r="A108" s="52"/>
      <c r="B108" s="263">
        <f t="shared" si="18"/>
        <v>31</v>
      </c>
      <c r="C108" s="264" t="str">
        <f t="shared" si="19"/>
        <v/>
      </c>
      <c r="D108" s="38"/>
      <c r="E108" s="212"/>
      <c r="F108" s="39"/>
      <c r="G108" s="216"/>
      <c r="H108" s="217"/>
      <c r="I108" s="218"/>
      <c r="J108" s="38"/>
      <c r="K108" s="212"/>
      <c r="L108" s="39"/>
      <c r="M108" s="216"/>
      <c r="N108" s="217"/>
      <c r="O108" s="218"/>
      <c r="P108" s="265"/>
      <c r="Q108" s="265"/>
      <c r="R108" s="265"/>
      <c r="S108" s="265"/>
      <c r="T108" s="265"/>
      <c r="U108" s="265"/>
      <c r="V108" s="265"/>
      <c r="W108" s="265"/>
      <c r="X108" s="265"/>
      <c r="Y108" s="265"/>
      <c r="Z108" s="266"/>
      <c r="AA108" s="52"/>
      <c r="AB108" s="52"/>
      <c r="AC108" s="52"/>
      <c r="AD108" s="261"/>
      <c r="AE108" s="261"/>
      <c r="AF108" s="261"/>
      <c r="AG108" s="261"/>
      <c r="AH108" s="261"/>
      <c r="AI108" s="261"/>
      <c r="AJ108" s="261"/>
    </row>
    <row r="109" spans="1:36" ht="18.75" customHeight="1" x14ac:dyDescent="0.25">
      <c r="A109" s="52"/>
      <c r="B109" s="263">
        <f t="shared" si="18"/>
        <v>32</v>
      </c>
      <c r="C109" s="264" t="str">
        <f t="shared" si="19"/>
        <v/>
      </c>
      <c r="D109" s="38"/>
      <c r="E109" s="212"/>
      <c r="F109" s="39"/>
      <c r="G109" s="216"/>
      <c r="H109" s="217"/>
      <c r="I109" s="218"/>
      <c r="J109" s="38"/>
      <c r="K109" s="212"/>
      <c r="L109" s="39"/>
      <c r="M109" s="216"/>
      <c r="N109" s="217"/>
      <c r="O109" s="218"/>
      <c r="P109" s="265"/>
      <c r="Q109" s="265"/>
      <c r="R109" s="265"/>
      <c r="S109" s="265"/>
      <c r="T109" s="265"/>
      <c r="U109" s="265"/>
      <c r="V109" s="265"/>
      <c r="W109" s="265"/>
      <c r="X109" s="265"/>
      <c r="Y109" s="265"/>
      <c r="Z109" s="266"/>
      <c r="AA109" s="52"/>
      <c r="AB109" s="52"/>
      <c r="AC109" s="52"/>
      <c r="AD109" s="261"/>
      <c r="AE109" s="261"/>
      <c r="AF109" s="261"/>
      <c r="AG109" s="261"/>
      <c r="AH109" s="261"/>
      <c r="AI109" s="261"/>
      <c r="AJ109" s="261"/>
    </row>
    <row r="110" spans="1:36" ht="9.75" customHeight="1" x14ac:dyDescent="0.25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261"/>
      <c r="Z110" s="261"/>
      <c r="AA110" s="261"/>
      <c r="AB110" s="261"/>
      <c r="AC110" s="261"/>
      <c r="AD110" s="261"/>
      <c r="AE110" s="261"/>
      <c r="AF110" s="261"/>
      <c r="AG110" s="261"/>
      <c r="AH110" s="261"/>
      <c r="AI110" s="261"/>
      <c r="AJ110" s="261"/>
    </row>
    <row r="111" spans="1:36" ht="15.75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</row>
    <row r="112" spans="1:36" ht="15.75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</row>
    <row r="113" spans="1:24" ht="15.75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</row>
    <row r="114" spans="1:24" ht="15.75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</row>
    <row r="115" spans="1:24" ht="15.75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</row>
    <row r="116" spans="1:24" ht="15.75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</row>
    <row r="117" spans="1:24" ht="15.75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 spans="1:24" ht="15.75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ht="15.75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ht="15.75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ht="15.75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ht="15.75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ht="15.75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ht="15.75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ht="15.75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ht="15.75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ht="15.75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ht="15.75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ht="15.75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ht="15.75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ht="15.75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ht="15.75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ht="15.75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ht="15.75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ht="15.75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15.75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15.75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15.75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ht="15.75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ht="15.75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ht="15.75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ht="15.75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15.75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15.75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1:24" ht="15.75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1:24" ht="15.75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1:24" ht="15.75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1:24" ht="15.75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1:24" ht="15.75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1:24" ht="15.75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1:24" ht="15.75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1:24" ht="15.75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1:24" ht="15.75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1:24" ht="15.75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:24" ht="15.75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1:24" ht="15.7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1:24" ht="15.75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1:24" ht="15.75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1:24" ht="15.75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1:24" ht="15.75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:24" ht="15.75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1:24" ht="15.75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 spans="1:24" ht="15.75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1:24" ht="15.75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1:24" ht="15.75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1:24" ht="15.75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:24" ht="15.75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1:24" ht="15.75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1:24" ht="15.75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1:24" ht="15.75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1:24" ht="15.75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1:24" ht="15.75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:24" ht="15.75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1:24" ht="15.75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1:24" ht="15.75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1:24" ht="15.75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24" ht="15.75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spans="1:24" ht="15.75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 spans="1:24" ht="15.75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 spans="1:24" ht="15.75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 spans="1:24" ht="15.75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</row>
    <row r="182" spans="1:24" ht="15.75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 spans="1:24" ht="15.75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 spans="1:24" ht="15.75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 spans="1:24" ht="15.75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 spans="1:24" ht="15.75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 spans="1:24" ht="15.7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 spans="1:24" ht="15.7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 spans="1:24" ht="15.7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 spans="1:24" ht="15.7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 spans="1:24" ht="15.7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 spans="1:24" ht="15.7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 spans="1:24" ht="15.75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 spans="1:24" ht="15.75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 spans="1:24" ht="15.75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 spans="1:24" ht="15.75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</row>
    <row r="197" spans="1:24" ht="15.75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</row>
    <row r="198" spans="1:24" ht="15.75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</row>
    <row r="199" spans="1:24" ht="15.75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</row>
    <row r="200" spans="1:24" ht="15.75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</row>
    <row r="201" spans="1:24" ht="15.75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</row>
    <row r="202" spans="1:24" ht="15.75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</row>
    <row r="203" spans="1:24" ht="15.75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</row>
    <row r="204" spans="1:24" ht="15.75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</row>
    <row r="205" spans="1:24" ht="15.75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</row>
    <row r="206" spans="1:24" ht="15.75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</row>
    <row r="207" spans="1:24" ht="15.75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</row>
    <row r="208" spans="1:24" ht="15.75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</row>
    <row r="209" spans="1:24" ht="15.75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</row>
    <row r="210" spans="1:24" ht="15.75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</row>
    <row r="211" spans="1:24" ht="15.75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</row>
    <row r="212" spans="1:24" ht="15.75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</row>
    <row r="213" spans="1:24" ht="15.75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</row>
    <row r="214" spans="1:24" ht="15.75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</row>
    <row r="215" spans="1:24" ht="15.75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</row>
    <row r="216" spans="1:24" ht="15.75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</row>
    <row r="217" spans="1:24" ht="15.75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</row>
    <row r="218" spans="1:24" ht="15.75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</row>
    <row r="219" spans="1:24" ht="15.75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</row>
    <row r="220" spans="1:24" ht="15.75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</row>
    <row r="221" spans="1:24" ht="15.75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</row>
    <row r="222" spans="1:24" ht="15.75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</row>
    <row r="223" spans="1:24" ht="15.75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</row>
    <row r="224" spans="1:24" ht="15.75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</row>
    <row r="225" spans="1:24" ht="15.75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</row>
    <row r="226" spans="1:24" ht="15.7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</row>
    <row r="227" spans="1:24" ht="15.75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</row>
    <row r="228" spans="1:24" ht="15.75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</row>
    <row r="229" spans="1:24" ht="15.75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</row>
    <row r="230" spans="1:24" ht="15.75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</row>
    <row r="231" spans="1:24" ht="15.75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</row>
    <row r="232" spans="1:24" ht="15.75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</row>
    <row r="233" spans="1:24" ht="15.75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</row>
    <row r="234" spans="1:24" ht="15.75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</row>
    <row r="235" spans="1:24" ht="15.75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</row>
    <row r="236" spans="1:24" ht="15.75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</row>
    <row r="237" spans="1:24" ht="15.75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</row>
    <row r="238" spans="1:24" ht="15.75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</row>
    <row r="239" spans="1:24" ht="15.75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</row>
    <row r="240" spans="1:24" ht="15.75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</row>
    <row r="241" spans="1:24" ht="15.75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</row>
    <row r="242" spans="1:24" ht="15.75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</row>
    <row r="243" spans="1:24" ht="15.75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</row>
    <row r="244" spans="1:24" ht="15.75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</row>
    <row r="245" spans="1:24" ht="15.75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</row>
    <row r="246" spans="1:24" ht="15.75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</row>
    <row r="247" spans="1:24" ht="15.75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</row>
    <row r="248" spans="1:24" ht="15.75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</row>
    <row r="249" spans="1:24" ht="15.75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</row>
    <row r="250" spans="1:24" ht="15.75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</row>
  </sheetData>
  <sheetProtection sheet="1" objects="1" scenarios="1" selectLockedCells="1"/>
  <sortState xmlns:xlrd2="http://schemas.microsoft.com/office/spreadsheetml/2017/richdata2" ref="C9:C26">
    <sortCondition ref="C9"/>
  </sortState>
  <mergeCells count="27">
    <mergeCell ref="B77:C77"/>
    <mergeCell ref="B3:E4"/>
    <mergeCell ref="B40:C41"/>
    <mergeCell ref="Q10:R10"/>
    <mergeCell ref="Q11:R11"/>
    <mergeCell ref="Q14:R14"/>
    <mergeCell ref="Q15:R15"/>
    <mergeCell ref="Q16:R16"/>
    <mergeCell ref="Q17:R17"/>
    <mergeCell ref="Q18:R18"/>
    <mergeCell ref="Q19:R19"/>
    <mergeCell ref="Q20:R20"/>
    <mergeCell ref="Q4:U4"/>
    <mergeCell ref="S5:T5"/>
    <mergeCell ref="Q5:R5"/>
    <mergeCell ref="Q6:R6"/>
    <mergeCell ref="Q9:R9"/>
    <mergeCell ref="Q13:R13"/>
    <mergeCell ref="Q12:R12"/>
    <mergeCell ref="Q7:R7"/>
    <mergeCell ref="Q8:R8"/>
    <mergeCell ref="X30:Z30"/>
    <mergeCell ref="Q21:R21"/>
    <mergeCell ref="Q22:R22"/>
    <mergeCell ref="X27:Z27"/>
    <mergeCell ref="X28:Z28"/>
    <mergeCell ref="X29:Z29"/>
  </mergeCells>
  <conditionalFormatting sqref="N43:N74 Y43:Y74">
    <cfRule type="expression" dxfId="13" priority="15">
      <formula>AND(MOD(N43,1)&gt;=0.24,MOD(N43,1)&lt;0.5)</formula>
    </cfRule>
    <cfRule type="expression" dxfId="12" priority="16">
      <formula>AND(MOD(N43,1)&gt;=0.5,MOD(N43,1)&lt;0.7)</formula>
    </cfRule>
  </conditionalFormatting>
  <conditionalFormatting sqref="U19:U22">
    <cfRule type="expression" dxfId="11" priority="2">
      <formula>AND(SUM($U$19:$U$22)&gt;=SUM($U$7:$U$22)/3,SUM($U$7:$U$22)&gt;0)</formula>
    </cfRule>
  </conditionalFormatting>
  <conditionalFormatting sqref="D6:D37">
    <cfRule type="expression" dxfId="10" priority="19">
      <formula>AND(MOD(E6*(20+$AD$2)/($S$6-$AD$3)-(4+$AD$2),1)&gt;0.7,D6&lt;15,E6&gt;$S$21-1)</formula>
    </cfRule>
  </conditionalFormatting>
  <pageMargins left="0.7" right="0.40781250000000002" top="0.5625" bottom="0.5625" header="0.31496062992125984" footer="0.31496062992125984"/>
  <pageSetup paperSize="9" scale="82" orientation="landscape" r:id="rId1"/>
  <headerFooter>
    <oddHeader xml:space="preserve">&amp;C </oddHeader>
    <oddFooter xml:space="preserve">&amp;C </oddFooter>
  </headerFooter>
  <rowBreaks count="2" manualBreakCount="2">
    <brk id="38" max="27" man="1"/>
    <brk id="75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Spinner 6">
              <controlPr locked="0" defaultSize="0" autoPict="0">
                <anchor>
                  <from>
                    <xdr:col>21</xdr:col>
                    <xdr:colOff>180975</xdr:colOff>
                    <xdr:row>22</xdr:row>
                    <xdr:rowOff>47625</xdr:rowOff>
                  </from>
                  <to>
                    <xdr:col>22</xdr:col>
                    <xdr:colOff>104775</xdr:colOff>
                    <xdr:row>23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BE250"/>
  <sheetViews>
    <sheetView showGridLines="0" showRowColHeaders="0" zoomScale="120" zoomScaleNormal="120" zoomScaleSheetLayoutView="115" zoomScalePageLayoutView="90" workbookViewId="0">
      <selection activeCell="I13" sqref="I13"/>
    </sheetView>
  </sheetViews>
  <sheetFormatPr baseColWidth="10" defaultColWidth="11.42578125" defaultRowHeight="15" x14ac:dyDescent="0.25"/>
  <cols>
    <col min="1" max="1" width="2.42578125" style="21" customWidth="1"/>
    <col min="2" max="2" width="4.140625" style="21" customWidth="1"/>
    <col min="3" max="3" width="25.140625" style="21" customWidth="1"/>
    <col min="4" max="4" width="4.7109375" style="21" customWidth="1"/>
    <col min="5" max="28" width="4.28515625" style="21" customWidth="1"/>
    <col min="29" max="29" width="3.5703125" style="21" customWidth="1"/>
    <col min="30" max="52" width="3.5703125" style="21" hidden="1" customWidth="1"/>
    <col min="53" max="16384" width="11.42578125" style="21"/>
  </cols>
  <sheetData>
    <row r="1" spans="1:54" x14ac:dyDescent="0.25">
      <c r="F1" s="201"/>
      <c r="G1" s="201"/>
      <c r="H1" s="201"/>
      <c r="I1" s="201"/>
      <c r="J1" s="202"/>
      <c r="K1" s="201"/>
      <c r="L1" s="201"/>
      <c r="M1" s="201"/>
      <c r="N1" s="201"/>
      <c r="O1" s="20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1"/>
      <c r="BA1" s="261"/>
      <c r="BB1" s="261"/>
    </row>
    <row r="2" spans="1:54" ht="15.75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  <c r="Q2" s="18"/>
      <c r="R2" s="20"/>
      <c r="S2" s="20"/>
      <c r="AA2" s="261"/>
      <c r="AB2" s="261"/>
      <c r="AC2" s="261"/>
      <c r="AD2" s="283">
        <f>IF(U24&lt;0,U24*(-1),0)</f>
        <v>0</v>
      </c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</row>
    <row r="3" spans="1:54" ht="15.75" x14ac:dyDescent="0.25">
      <c r="A3" s="18"/>
      <c r="B3" s="324" t="s">
        <v>69</v>
      </c>
      <c r="C3" s="324"/>
      <c r="D3" s="324"/>
      <c r="E3" s="32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V3" s="18"/>
      <c r="W3" s="18"/>
      <c r="X3" s="18"/>
      <c r="AA3" s="261"/>
      <c r="AB3" s="261"/>
      <c r="AC3" s="261"/>
      <c r="AD3" s="283">
        <f>IF(U24&gt;=0,U24,0)</f>
        <v>0</v>
      </c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</row>
    <row r="4" spans="1:54" ht="18.75" customHeight="1" x14ac:dyDescent="0.3">
      <c r="A4" s="18"/>
      <c r="B4" s="325"/>
      <c r="C4" s="325"/>
      <c r="D4" s="325"/>
      <c r="E4" s="325"/>
      <c r="F4" s="11" t="s">
        <v>18</v>
      </c>
      <c r="G4" s="11" t="s">
        <v>19</v>
      </c>
      <c r="H4" s="11" t="s">
        <v>20</v>
      </c>
      <c r="I4" s="11" t="s">
        <v>21</v>
      </c>
      <c r="J4" s="11" t="s">
        <v>22</v>
      </c>
      <c r="K4" s="11" t="s">
        <v>23</v>
      </c>
      <c r="L4" s="11" t="s">
        <v>24</v>
      </c>
      <c r="M4" s="11" t="s">
        <v>25</v>
      </c>
      <c r="N4" s="11" t="s">
        <v>26</v>
      </c>
      <c r="O4" s="204" t="s">
        <v>72</v>
      </c>
      <c r="P4" s="22"/>
      <c r="Q4" s="332" t="s">
        <v>4</v>
      </c>
      <c r="R4" s="333"/>
      <c r="S4" s="333"/>
      <c r="T4" s="333"/>
      <c r="U4" s="334"/>
      <c r="V4" s="18"/>
      <c r="AA4" s="261"/>
      <c r="AB4" s="261"/>
      <c r="AC4" s="52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</row>
    <row r="5" spans="1:54" ht="27.6" customHeight="1" x14ac:dyDescent="0.25">
      <c r="A5" s="18"/>
      <c r="B5" s="10" t="s">
        <v>0</v>
      </c>
      <c r="C5" s="10" t="s">
        <v>1</v>
      </c>
      <c r="D5" s="48" t="s">
        <v>2</v>
      </c>
      <c r="E5" s="34" t="s">
        <v>3</v>
      </c>
      <c r="F5" s="37">
        <v>7</v>
      </c>
      <c r="G5" s="37">
        <v>8</v>
      </c>
      <c r="H5" s="37">
        <v>12</v>
      </c>
      <c r="I5" s="37"/>
      <c r="J5" s="37"/>
      <c r="K5" s="37"/>
      <c r="L5" s="37"/>
      <c r="M5" s="37"/>
      <c r="N5" s="37"/>
      <c r="O5" s="37"/>
      <c r="P5" s="18"/>
      <c r="Q5" s="314" t="s">
        <v>2</v>
      </c>
      <c r="R5" s="315"/>
      <c r="S5" s="339" t="s">
        <v>96</v>
      </c>
      <c r="T5" s="340"/>
      <c r="U5" s="169" t="s">
        <v>35</v>
      </c>
      <c r="V5" s="18"/>
      <c r="AA5" s="261"/>
      <c r="AB5" s="261"/>
      <c r="AC5" s="261"/>
      <c r="AD5" s="284" t="s">
        <v>43</v>
      </c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1"/>
      <c r="BA5" s="261"/>
      <c r="BB5" s="261"/>
    </row>
    <row r="6" spans="1:54" ht="15.75" x14ac:dyDescent="0.25">
      <c r="A6" s="18"/>
      <c r="B6" s="1">
        <v>1</v>
      </c>
      <c r="C6" s="207" t="s">
        <v>60</v>
      </c>
      <c r="D6" s="50" t="str">
        <f t="shared" ref="D6:D37" si="0">IF(AD6="","",VLOOKUP(AD6,Notentabelle,2,FALSE))</f>
        <v>1-</v>
      </c>
      <c r="E6" s="35">
        <f t="shared" ref="E6:E13" si="1">IF(COUNT(F6:O6)=0,"",SUM(F6:O6))</f>
        <v>23</v>
      </c>
      <c r="F6" s="36">
        <v>3</v>
      </c>
      <c r="G6" s="36">
        <v>8</v>
      </c>
      <c r="H6" s="36">
        <v>12</v>
      </c>
      <c r="I6" s="36"/>
      <c r="J6" s="36"/>
      <c r="K6" s="36"/>
      <c r="L6" s="36"/>
      <c r="M6" s="36"/>
      <c r="N6" s="36"/>
      <c r="O6" s="36"/>
      <c r="P6" s="18"/>
      <c r="Q6" s="316" t="s">
        <v>87</v>
      </c>
      <c r="R6" s="317"/>
      <c r="S6" s="187">
        <f>SUM(F5:O5)</f>
        <v>27</v>
      </c>
      <c r="T6" s="188"/>
      <c r="U6" s="170"/>
      <c r="V6" s="18"/>
      <c r="AA6" s="261"/>
      <c r="AB6" s="261"/>
      <c r="AC6" s="261"/>
      <c r="AD6" s="40">
        <f>IF(E6="","",IF(E6=0,0,16-MATCH(E6,$S$6:$S$22,-1)))</f>
        <v>13</v>
      </c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</row>
    <row r="7" spans="1:54" ht="15.75" x14ac:dyDescent="0.25">
      <c r="A7" s="18"/>
      <c r="B7" s="1">
        <v>2</v>
      </c>
      <c r="C7" s="207" t="s">
        <v>104</v>
      </c>
      <c r="D7" s="50">
        <f t="shared" si="0"/>
        <v>6</v>
      </c>
      <c r="E7" s="35">
        <f t="shared" si="1"/>
        <v>6</v>
      </c>
      <c r="F7" s="36">
        <v>0</v>
      </c>
      <c r="G7" s="36">
        <v>2</v>
      </c>
      <c r="H7" s="36">
        <v>4</v>
      </c>
      <c r="I7" s="36"/>
      <c r="J7" s="36"/>
      <c r="K7" s="36"/>
      <c r="L7" s="36"/>
      <c r="M7" s="36"/>
      <c r="N7" s="36"/>
      <c r="O7" s="36"/>
      <c r="P7" s="18"/>
      <c r="Q7" s="335" t="s">
        <v>56</v>
      </c>
      <c r="R7" s="336"/>
      <c r="S7" s="189">
        <f>ROUNDUP(($S$6-$AD$3)/(20+$AD$2)*(15+4+$AD$2),1)-0.000001</f>
        <v>25.699999000000002</v>
      </c>
      <c r="T7" s="190">
        <f>(($S$6-$AD$3)/(20+$AD$2)*(15+4+$AD$2))/$S$6*100</f>
        <v>95</v>
      </c>
      <c r="U7" s="182">
        <f>IF(COUNTIF($D$6:$D$37,Q7)=0,"",COUNTIF($D$6:$D$37,Q7))</f>
        <v>1</v>
      </c>
      <c r="AA7" s="261"/>
      <c r="AB7" s="261"/>
      <c r="AC7" s="261"/>
      <c r="AD7" s="40">
        <f t="shared" ref="AD7:AD37" si="2">IF(E7="","",IF(E7=0,0,16-MATCH(E7,$S$6:$S$22,-1)))</f>
        <v>0</v>
      </c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</row>
    <row r="8" spans="1:54" ht="15.75" x14ac:dyDescent="0.25">
      <c r="A8" s="18"/>
      <c r="B8" s="1">
        <v>3</v>
      </c>
      <c r="C8" s="207" t="s">
        <v>37</v>
      </c>
      <c r="D8" s="50">
        <f t="shared" si="0"/>
        <v>5</v>
      </c>
      <c r="E8" s="35">
        <f t="shared" si="1"/>
        <v>9</v>
      </c>
      <c r="F8" s="36">
        <v>1</v>
      </c>
      <c r="G8" s="36">
        <v>1</v>
      </c>
      <c r="H8" s="36">
        <v>7</v>
      </c>
      <c r="I8" s="36"/>
      <c r="J8" s="36"/>
      <c r="K8" s="36"/>
      <c r="L8" s="36"/>
      <c r="M8" s="36"/>
      <c r="N8" s="36"/>
      <c r="O8" s="36"/>
      <c r="P8" s="18"/>
      <c r="Q8" s="335">
        <v>1</v>
      </c>
      <c r="R8" s="336"/>
      <c r="S8" s="189">
        <f>ROUNDUP(($S$6-$AD$3)/(20+$AD$2)*(14+4+$AD$2),1)-0.000001</f>
        <v>24.299999</v>
      </c>
      <c r="T8" s="190">
        <f>(($S$6-$AD$3)/(20+$AD$2)*(14+4+$AD$2))/$S$6*100</f>
        <v>90</v>
      </c>
      <c r="U8" s="182" t="str">
        <f t="shared" ref="U8:U22" si="3">IF(COUNTIF($D$6:$D$37,Q8)=0,"",COUNTIF($D$6:$D$37,Q8))</f>
        <v/>
      </c>
      <c r="V8" s="183">
        <f>_xlfn.NUMBERVALUE(SUM(U7:U9))</f>
        <v>2</v>
      </c>
      <c r="AA8" s="261"/>
      <c r="AB8" s="261"/>
      <c r="AC8" s="261"/>
      <c r="AD8" s="40">
        <f t="shared" si="2"/>
        <v>2</v>
      </c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</row>
    <row r="9" spans="1:54" ht="15.75" x14ac:dyDescent="0.25">
      <c r="A9" s="18"/>
      <c r="B9" s="1">
        <v>4</v>
      </c>
      <c r="C9" s="207" t="s">
        <v>9</v>
      </c>
      <c r="D9" s="50" t="str">
        <f t="shared" si="0"/>
        <v>4+</v>
      </c>
      <c r="E9" s="35">
        <f t="shared" si="1"/>
        <v>14</v>
      </c>
      <c r="F9" s="36">
        <v>6</v>
      </c>
      <c r="G9" s="36">
        <v>4</v>
      </c>
      <c r="H9" s="36">
        <v>4</v>
      </c>
      <c r="I9" s="36"/>
      <c r="J9" s="36"/>
      <c r="K9" s="36"/>
      <c r="L9" s="36"/>
      <c r="M9" s="36"/>
      <c r="N9" s="36"/>
      <c r="O9" s="36"/>
      <c r="P9" s="18"/>
      <c r="Q9" s="335" t="s">
        <v>55</v>
      </c>
      <c r="R9" s="336"/>
      <c r="S9" s="189">
        <f>ROUNDUP(($S$6-$AD$3)/(20+$AD$2)*(13+4+$AD$2),1)-0.000001</f>
        <v>22.999998999999999</v>
      </c>
      <c r="T9" s="190">
        <f>(($S$6-$AD$3)/(20+$AD$2)*(13+4+$AD$2))/$S$6*100</f>
        <v>85.000000000000014</v>
      </c>
      <c r="U9" s="182">
        <f t="shared" si="3"/>
        <v>1</v>
      </c>
      <c r="V9" s="184"/>
      <c r="AA9" s="261"/>
      <c r="AB9" s="261"/>
      <c r="AC9" s="261"/>
      <c r="AD9" s="40">
        <f t="shared" si="2"/>
        <v>6</v>
      </c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</row>
    <row r="10" spans="1:54" ht="15.75" x14ac:dyDescent="0.25">
      <c r="A10" s="18"/>
      <c r="B10" s="1">
        <v>5</v>
      </c>
      <c r="C10" s="207" t="s">
        <v>13</v>
      </c>
      <c r="D10" s="50">
        <f t="shared" si="0"/>
        <v>2</v>
      </c>
      <c r="E10" s="35">
        <f t="shared" si="1"/>
        <v>21</v>
      </c>
      <c r="F10" s="36">
        <v>7</v>
      </c>
      <c r="G10" s="36">
        <v>4</v>
      </c>
      <c r="H10" s="36">
        <v>10</v>
      </c>
      <c r="I10" s="36"/>
      <c r="J10" s="36"/>
      <c r="K10" s="36"/>
      <c r="L10" s="36"/>
      <c r="M10" s="36"/>
      <c r="N10" s="36"/>
      <c r="O10" s="36"/>
      <c r="P10" s="18"/>
      <c r="Q10" s="337" t="s">
        <v>54</v>
      </c>
      <c r="R10" s="338"/>
      <c r="S10" s="191">
        <f>ROUNDUP(($S$6-$AD$3)/(20+$AD$2)*(12+4+$AD$2),1)-0.000001</f>
        <v>21.599999</v>
      </c>
      <c r="T10" s="192">
        <f>(($S$6-$AD$3)/(20+$AD$2)*(12+4+$AD$2))/$S$6*100</f>
        <v>80</v>
      </c>
      <c r="U10" s="181">
        <f t="shared" si="3"/>
        <v>1</v>
      </c>
      <c r="V10" s="185"/>
      <c r="AA10" s="261"/>
      <c r="AB10" s="261"/>
      <c r="AC10" s="261"/>
      <c r="AD10" s="40">
        <f t="shared" si="2"/>
        <v>11</v>
      </c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1"/>
      <c r="BA10" s="261"/>
      <c r="BB10" s="261"/>
    </row>
    <row r="11" spans="1:54" ht="15.75" x14ac:dyDescent="0.25">
      <c r="A11" s="18"/>
      <c r="B11" s="1">
        <v>6</v>
      </c>
      <c r="C11" s="207" t="s">
        <v>88</v>
      </c>
      <c r="D11" s="50" t="str">
        <f t="shared" si="0"/>
        <v>1+</v>
      </c>
      <c r="E11" s="35">
        <f t="shared" si="1"/>
        <v>26</v>
      </c>
      <c r="F11" s="36">
        <v>6</v>
      </c>
      <c r="G11" s="36">
        <v>8</v>
      </c>
      <c r="H11" s="36">
        <v>12</v>
      </c>
      <c r="I11" s="36"/>
      <c r="J11" s="36"/>
      <c r="K11" s="36"/>
      <c r="L11" s="36"/>
      <c r="M11" s="36"/>
      <c r="N11" s="36"/>
      <c r="O11" s="36"/>
      <c r="P11" s="18"/>
      <c r="Q11" s="337">
        <v>2</v>
      </c>
      <c r="R11" s="338"/>
      <c r="S11" s="191">
        <f>ROUNDUP(($S$6-$AD$3)/(20+$AD$2)*(11+4+$AD$2),1)-0.000001</f>
        <v>20.299999</v>
      </c>
      <c r="T11" s="192">
        <f>(($S$6-$AD$3)/(20+$AD$2)*(11+4+$AD$2))/$S$6*100</f>
        <v>75</v>
      </c>
      <c r="U11" s="181">
        <f t="shared" si="3"/>
        <v>1</v>
      </c>
      <c r="V11" s="183">
        <f>_xlfn.NUMBERVALUE(SUM(U10:U12))</f>
        <v>3</v>
      </c>
      <c r="AA11" s="261"/>
      <c r="AB11" s="261"/>
      <c r="AC11" s="261"/>
      <c r="AD11" s="40">
        <f t="shared" si="2"/>
        <v>15</v>
      </c>
      <c r="AE11" s="261"/>
      <c r="AF11" s="261"/>
      <c r="AG11" s="261"/>
      <c r="AH11" s="261"/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1"/>
      <c r="BA11" s="261"/>
      <c r="BB11" s="261"/>
    </row>
    <row r="12" spans="1:54" ht="15.75" x14ac:dyDescent="0.25">
      <c r="A12" s="18"/>
      <c r="B12" s="1">
        <v>7</v>
      </c>
      <c r="C12" s="207" t="s">
        <v>15</v>
      </c>
      <c r="D12" s="50" t="str">
        <f t="shared" si="0"/>
        <v>4+</v>
      </c>
      <c r="E12" s="35">
        <f t="shared" si="1"/>
        <v>14</v>
      </c>
      <c r="F12" s="36">
        <v>1</v>
      </c>
      <c r="G12" s="36">
        <v>3</v>
      </c>
      <c r="H12" s="36">
        <v>10</v>
      </c>
      <c r="I12" s="36"/>
      <c r="J12" s="36"/>
      <c r="K12" s="36"/>
      <c r="L12" s="36"/>
      <c r="M12" s="36"/>
      <c r="N12" s="36"/>
      <c r="O12" s="36"/>
      <c r="P12" s="18"/>
      <c r="Q12" s="337" t="s">
        <v>53</v>
      </c>
      <c r="R12" s="338"/>
      <c r="S12" s="191">
        <f>ROUNDUP(($S$6-$AD$3)/(20+$AD$2)*(10+4+$AD$2),1)-0.000001</f>
        <v>18.899998999999998</v>
      </c>
      <c r="T12" s="192">
        <f>(($S$6-$AD$3)/(20+$AD$2)*(10+4+$AD$2))/$S$6*100</f>
        <v>70</v>
      </c>
      <c r="U12" s="181">
        <f t="shared" si="3"/>
        <v>1</v>
      </c>
      <c r="V12" s="184"/>
      <c r="AA12" s="261"/>
      <c r="AB12" s="261"/>
      <c r="AC12" s="261"/>
      <c r="AD12" s="40">
        <f t="shared" si="2"/>
        <v>6</v>
      </c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</row>
    <row r="13" spans="1:54" ht="15.75" x14ac:dyDescent="0.25">
      <c r="A13" s="18"/>
      <c r="B13" s="1">
        <v>8</v>
      </c>
      <c r="C13" s="207" t="s">
        <v>76</v>
      </c>
      <c r="D13" s="50">
        <f t="shared" si="0"/>
        <v>4</v>
      </c>
      <c r="E13" s="35">
        <f t="shared" si="1"/>
        <v>13</v>
      </c>
      <c r="F13" s="36">
        <v>2</v>
      </c>
      <c r="G13" s="36">
        <v>0</v>
      </c>
      <c r="H13" s="36">
        <v>11</v>
      </c>
      <c r="I13" s="36"/>
      <c r="J13" s="36"/>
      <c r="K13" s="36"/>
      <c r="L13" s="36"/>
      <c r="M13" s="36"/>
      <c r="N13" s="36"/>
      <c r="O13" s="36"/>
      <c r="P13" s="18"/>
      <c r="Q13" s="335" t="s">
        <v>47</v>
      </c>
      <c r="R13" s="336"/>
      <c r="S13" s="189">
        <f>ROUNDUP(($S$6-$AD$3)/(20+$AD$2)*(9+4+$AD$2),1)-0.000001</f>
        <v>17.599999</v>
      </c>
      <c r="T13" s="190">
        <f>(($S$6-$AD$3)/(20+$AD$2)*(9+4+$AD$2))/$S$6*100</f>
        <v>65</v>
      </c>
      <c r="U13" s="182">
        <f t="shared" si="3"/>
        <v>2</v>
      </c>
      <c r="V13" s="185"/>
      <c r="AA13" s="261"/>
      <c r="AB13" s="261"/>
      <c r="AC13" s="261"/>
      <c r="AD13" s="40">
        <f t="shared" si="2"/>
        <v>5</v>
      </c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</row>
    <row r="14" spans="1:54" ht="15.75" x14ac:dyDescent="0.25">
      <c r="A14" s="18"/>
      <c r="B14" s="1">
        <v>9</v>
      </c>
      <c r="C14" s="207" t="s">
        <v>14</v>
      </c>
      <c r="D14" s="50" t="str">
        <f t="shared" si="0"/>
        <v>2+</v>
      </c>
      <c r="E14" s="35">
        <f>IF(SUM(F14:O14)=0,"",SUM(F14:O14))</f>
        <v>22</v>
      </c>
      <c r="F14" s="36">
        <v>6</v>
      </c>
      <c r="G14" s="36">
        <v>8</v>
      </c>
      <c r="H14" s="36">
        <v>8</v>
      </c>
      <c r="I14" s="36"/>
      <c r="J14" s="36"/>
      <c r="K14" s="36"/>
      <c r="L14" s="36"/>
      <c r="M14" s="36"/>
      <c r="N14" s="36"/>
      <c r="O14" s="36"/>
      <c r="P14" s="18"/>
      <c r="Q14" s="335">
        <v>3</v>
      </c>
      <c r="R14" s="336"/>
      <c r="S14" s="189">
        <f>ROUNDUP(($S$6-$AD$3)/(20+$AD$2)*(8+4+$AD$2),1)-0.000001</f>
        <v>16.199998999999998</v>
      </c>
      <c r="T14" s="190">
        <f>(($S$6-$AD$3)/(20+$AD$2)*(8+4+$AD$2))/$S$6*100</f>
        <v>60.000000000000007</v>
      </c>
      <c r="U14" s="182" t="str">
        <f t="shared" si="3"/>
        <v/>
      </c>
      <c r="V14" s="183">
        <f>_xlfn.NUMBERVALUE(SUM(U13:U15))</f>
        <v>3</v>
      </c>
      <c r="AA14" s="261"/>
      <c r="AB14" s="261"/>
      <c r="AC14" s="261"/>
      <c r="AD14" s="40">
        <f t="shared" si="2"/>
        <v>12</v>
      </c>
      <c r="AE14" s="261"/>
      <c r="AF14" s="261"/>
      <c r="AG14" s="261"/>
      <c r="AH14" s="261"/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</row>
    <row r="15" spans="1:54" ht="15.75" x14ac:dyDescent="0.25">
      <c r="A15" s="18"/>
      <c r="B15" s="1">
        <v>10</v>
      </c>
      <c r="C15" s="207" t="s">
        <v>7</v>
      </c>
      <c r="D15" s="50">
        <f t="shared" si="0"/>
        <v>5</v>
      </c>
      <c r="E15" s="35">
        <f>IF(SUM(F15:O15)=0,"",SUM(F15:O15))</f>
        <v>9</v>
      </c>
      <c r="F15" s="36">
        <v>3</v>
      </c>
      <c r="G15" s="36">
        <v>4</v>
      </c>
      <c r="H15" s="36">
        <v>2</v>
      </c>
      <c r="I15" s="36"/>
      <c r="J15" s="36"/>
      <c r="K15" s="36"/>
      <c r="L15" s="36"/>
      <c r="M15" s="36"/>
      <c r="N15" s="36"/>
      <c r="O15" s="36"/>
      <c r="P15" s="18"/>
      <c r="Q15" s="335" t="s">
        <v>52</v>
      </c>
      <c r="R15" s="336"/>
      <c r="S15" s="189">
        <f>ROUNDUP(($S$6-$AD$3)/(20+$AD$2)*(7+4+$AD$2),1)-0.000001</f>
        <v>14.899999000000001</v>
      </c>
      <c r="T15" s="190">
        <f>(($S$6-$AD$3)/(20+$AD$2)*(7+4+$AD$2))/$S$6*100</f>
        <v>55.000000000000007</v>
      </c>
      <c r="U15" s="182">
        <f t="shared" si="3"/>
        <v>1</v>
      </c>
      <c r="V15" s="184"/>
      <c r="W15" s="18"/>
      <c r="AA15" s="261"/>
      <c r="AB15" s="261"/>
      <c r="AC15" s="261"/>
      <c r="AD15" s="40">
        <f t="shared" si="2"/>
        <v>2</v>
      </c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</row>
    <row r="16" spans="1:54" ht="15.75" x14ac:dyDescent="0.25">
      <c r="A16" s="18"/>
      <c r="B16" s="1">
        <v>11</v>
      </c>
      <c r="C16" s="207" t="s">
        <v>6</v>
      </c>
      <c r="D16" s="50" t="str">
        <f t="shared" si="0"/>
        <v>5+</v>
      </c>
      <c r="E16" s="35">
        <f>IF(SUM(F16:O16)=0,"",SUM(F16:O16))</f>
        <v>10</v>
      </c>
      <c r="F16" s="36">
        <v>6</v>
      </c>
      <c r="G16" s="36">
        <v>1</v>
      </c>
      <c r="H16" s="36">
        <v>3</v>
      </c>
      <c r="I16" s="36"/>
      <c r="J16" s="36"/>
      <c r="K16" s="36"/>
      <c r="L16" s="36"/>
      <c r="M16" s="36"/>
      <c r="N16" s="36"/>
      <c r="O16" s="36"/>
      <c r="P16" s="18"/>
      <c r="Q16" s="337" t="s">
        <v>49</v>
      </c>
      <c r="R16" s="338"/>
      <c r="S16" s="191">
        <f>ROUNDUP(($S$6-$AD$3)/(20+$AD$2)*(6+4+$AD$2),1)-0.000001</f>
        <v>13.499999000000001</v>
      </c>
      <c r="T16" s="192">
        <f>(($S$6-$AD$3)/(20+$AD$2)*(6+4+$AD$2))/$S$6*100</f>
        <v>50</v>
      </c>
      <c r="U16" s="181">
        <f t="shared" si="3"/>
        <v>3</v>
      </c>
      <c r="V16" s="185"/>
      <c r="AA16" s="261"/>
      <c r="AB16" s="261"/>
      <c r="AC16" s="261"/>
      <c r="AD16" s="40">
        <f t="shared" si="2"/>
        <v>3</v>
      </c>
      <c r="AE16" s="261"/>
      <c r="AF16" s="261"/>
      <c r="AG16" s="261"/>
      <c r="AH16" s="261"/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1"/>
      <c r="BA16" s="261"/>
      <c r="BB16" s="261"/>
    </row>
    <row r="17" spans="1:54" ht="15.75" x14ac:dyDescent="0.25">
      <c r="A17" s="18"/>
      <c r="B17" s="1">
        <v>12</v>
      </c>
      <c r="C17" s="207" t="s">
        <v>5</v>
      </c>
      <c r="D17" s="50">
        <f t="shared" si="0"/>
        <v>6</v>
      </c>
      <c r="E17" s="35">
        <f>IF(COUNT(F17:O17)=0,"",SUM(F17:O17))</f>
        <v>6</v>
      </c>
      <c r="F17" s="36">
        <v>0</v>
      </c>
      <c r="G17" s="36">
        <v>0</v>
      </c>
      <c r="H17" s="36">
        <v>6</v>
      </c>
      <c r="I17" s="36"/>
      <c r="J17" s="36"/>
      <c r="K17" s="36"/>
      <c r="L17" s="36"/>
      <c r="M17" s="36"/>
      <c r="N17" s="36"/>
      <c r="O17" s="36"/>
      <c r="Q17" s="337">
        <v>4</v>
      </c>
      <c r="R17" s="338"/>
      <c r="S17" s="191">
        <f>ROUNDUP(($S$6-$AD$3)/(20+$AD$2)*(5+4+$AD$2),1)-0.000001</f>
        <v>12.199999</v>
      </c>
      <c r="T17" s="192">
        <f>(($S$6-$AD$3)/(20+$AD$2)*(5+4+$AD$2))/$S$6*100</f>
        <v>45</v>
      </c>
      <c r="U17" s="181">
        <f t="shared" si="3"/>
        <v>1</v>
      </c>
      <c r="V17" s="183">
        <f>_xlfn.NUMBERVALUE(SUM(U16:U18))</f>
        <v>5</v>
      </c>
      <c r="AA17" s="261"/>
      <c r="AB17" s="261"/>
      <c r="AC17" s="261"/>
      <c r="AD17" s="40">
        <f t="shared" si="2"/>
        <v>0</v>
      </c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</row>
    <row r="18" spans="1:54" ht="15.75" x14ac:dyDescent="0.25">
      <c r="A18" s="18"/>
      <c r="B18" s="1">
        <v>13</v>
      </c>
      <c r="C18" s="207" t="s">
        <v>10</v>
      </c>
      <c r="D18" s="50" t="str">
        <f t="shared" si="0"/>
        <v>3+</v>
      </c>
      <c r="E18" s="35">
        <f>IF(COUNT(F18:O18)=0,"",SUM(F18:O18))</f>
        <v>18</v>
      </c>
      <c r="F18" s="36">
        <v>5</v>
      </c>
      <c r="G18" s="36">
        <v>2</v>
      </c>
      <c r="H18" s="36">
        <v>11</v>
      </c>
      <c r="I18" s="36"/>
      <c r="J18" s="36"/>
      <c r="K18" s="36"/>
      <c r="L18" s="36"/>
      <c r="M18" s="36"/>
      <c r="N18" s="36"/>
      <c r="O18" s="36"/>
      <c r="Q18" s="337" t="s">
        <v>51</v>
      </c>
      <c r="R18" s="338"/>
      <c r="S18" s="191">
        <f>ROUNDUP(($S$6-$AD$3)/(20+$AD$2)*(4+4+$AD$2),1)-0.000001</f>
        <v>10.799999000000001</v>
      </c>
      <c r="T18" s="192">
        <f>(($S$6-$AD$3)/(20+$AD$2)*(4+4+$AD$2))/$S$6*100</f>
        <v>40</v>
      </c>
      <c r="U18" s="181">
        <f t="shared" si="3"/>
        <v>1</v>
      </c>
      <c r="V18" s="184"/>
      <c r="AA18" s="261"/>
      <c r="AB18" s="261"/>
      <c r="AC18" s="261"/>
      <c r="AD18" s="40">
        <f t="shared" si="2"/>
        <v>9</v>
      </c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</row>
    <row r="19" spans="1:54" ht="15.75" x14ac:dyDescent="0.25">
      <c r="A19" s="18"/>
      <c r="B19" s="1">
        <v>14</v>
      </c>
      <c r="C19" s="207" t="s">
        <v>77</v>
      </c>
      <c r="D19" s="50" t="str">
        <f t="shared" si="0"/>
        <v>2-</v>
      </c>
      <c r="E19" s="35">
        <f>IF(COUNT(F19:O19)=0,"",SUM(F19:O19))</f>
        <v>20</v>
      </c>
      <c r="F19" s="36">
        <v>4</v>
      </c>
      <c r="G19" s="36">
        <v>6</v>
      </c>
      <c r="H19" s="36">
        <v>10</v>
      </c>
      <c r="I19" s="36"/>
      <c r="J19" s="36"/>
      <c r="K19" s="36"/>
      <c r="L19" s="36"/>
      <c r="M19" s="36"/>
      <c r="N19" s="36"/>
      <c r="O19" s="36"/>
      <c r="Q19" s="335" t="s">
        <v>48</v>
      </c>
      <c r="R19" s="336"/>
      <c r="S19" s="189">
        <f>ROUNDUP(($S$6-$AD$3)/(20+$AD$2)*(3+4+$AD$2),1)-0.000001</f>
        <v>9.4999990000000007</v>
      </c>
      <c r="T19" s="190">
        <f>(($S$6-$AD$3)/(20+$AD$2)*(3+4+$AD$2))/$S$6*100</f>
        <v>35</v>
      </c>
      <c r="U19" s="182">
        <f t="shared" si="3"/>
        <v>1</v>
      </c>
      <c r="V19" s="185"/>
      <c r="AA19" s="261"/>
      <c r="AB19" s="261"/>
      <c r="AC19" s="261"/>
      <c r="AD19" s="40">
        <f t="shared" si="2"/>
        <v>10</v>
      </c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1"/>
      <c r="BA19" s="261"/>
      <c r="BB19" s="261"/>
    </row>
    <row r="20" spans="1:54" ht="15.75" x14ac:dyDescent="0.25">
      <c r="A20" s="18"/>
      <c r="B20" s="1">
        <v>15</v>
      </c>
      <c r="C20" s="207" t="s">
        <v>12</v>
      </c>
      <c r="D20" s="50" t="str">
        <f t="shared" si="0"/>
        <v>4+</v>
      </c>
      <c r="E20" s="35">
        <f>IF(SUM(F20:O20)=0,"",SUM(F20:O20))</f>
        <v>14</v>
      </c>
      <c r="F20" s="36">
        <v>2</v>
      </c>
      <c r="G20" s="36">
        <v>2</v>
      </c>
      <c r="H20" s="36">
        <v>10</v>
      </c>
      <c r="I20" s="36"/>
      <c r="J20" s="36"/>
      <c r="K20" s="36"/>
      <c r="L20" s="36"/>
      <c r="M20" s="36"/>
      <c r="N20" s="36"/>
      <c r="O20" s="36"/>
      <c r="Q20" s="335">
        <v>5</v>
      </c>
      <c r="R20" s="336"/>
      <c r="S20" s="189">
        <f>ROUNDUP(($S$6-$AD$3)/(20+$AD$2)*(2+4+$AD$2),1)-0.000001</f>
        <v>8.0999990000000004</v>
      </c>
      <c r="T20" s="190">
        <f>(($S$6-$AD$3)/(20+$AD$2)*(2+4+$AD$2))/$S$6*100</f>
        <v>30.000000000000004</v>
      </c>
      <c r="U20" s="182">
        <f t="shared" si="3"/>
        <v>2</v>
      </c>
      <c r="V20" s="183">
        <f>_xlfn.NUMBERVALUE(SUM(U19:U21))</f>
        <v>4</v>
      </c>
      <c r="AA20" s="261"/>
      <c r="AB20" s="261"/>
      <c r="AC20" s="261"/>
      <c r="AD20" s="40">
        <f t="shared" si="2"/>
        <v>6</v>
      </c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1"/>
      <c r="BA20" s="261"/>
      <c r="BB20" s="261"/>
    </row>
    <row r="21" spans="1:54" ht="15.75" x14ac:dyDescent="0.25">
      <c r="A21" s="18"/>
      <c r="B21" s="1">
        <v>16</v>
      </c>
      <c r="C21" s="207" t="s">
        <v>11</v>
      </c>
      <c r="D21" s="50" t="str">
        <f t="shared" si="0"/>
        <v>4-</v>
      </c>
      <c r="E21" s="35">
        <f>IF(SUM(F21:O21)=0,"",SUM(F21:O21))</f>
        <v>12</v>
      </c>
      <c r="F21" s="36">
        <v>0</v>
      </c>
      <c r="G21" s="36">
        <v>3</v>
      </c>
      <c r="H21" s="36">
        <v>9</v>
      </c>
      <c r="I21" s="36"/>
      <c r="J21" s="36"/>
      <c r="K21" s="36"/>
      <c r="L21" s="36"/>
      <c r="M21" s="36"/>
      <c r="N21" s="36"/>
      <c r="O21" s="36"/>
      <c r="Q21" s="335" t="s">
        <v>50</v>
      </c>
      <c r="R21" s="336"/>
      <c r="S21" s="189">
        <f>ROUNDUP(($S$6-$AD$3)/(20+$AD$2)*(1+4+$AD$2),1)-0.000001</f>
        <v>6.7999989999999997</v>
      </c>
      <c r="T21" s="190">
        <f>(($S$6-$AD$3)/(20+$AD$2)*(1+4+$AD$2))/$S$6*100</f>
        <v>25</v>
      </c>
      <c r="U21" s="182">
        <f t="shared" si="3"/>
        <v>1</v>
      </c>
      <c r="V21" s="184"/>
      <c r="AA21" s="261"/>
      <c r="AB21" s="261"/>
      <c r="AC21" s="261"/>
      <c r="AD21" s="40">
        <f t="shared" si="2"/>
        <v>4</v>
      </c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1"/>
      <c r="BA21" s="261"/>
      <c r="BB21" s="261"/>
    </row>
    <row r="22" spans="1:54" ht="15.75" x14ac:dyDescent="0.25">
      <c r="A22" s="18"/>
      <c r="B22" s="1">
        <v>17</v>
      </c>
      <c r="C22" s="207" t="s">
        <v>8</v>
      </c>
      <c r="D22" s="50" t="str">
        <f t="shared" si="0"/>
        <v>3-</v>
      </c>
      <c r="E22" s="35">
        <f>IF(SUM(F22:O22)=0,"",SUM(F22:O22))</f>
        <v>15</v>
      </c>
      <c r="F22" s="36">
        <v>3</v>
      </c>
      <c r="G22" s="36">
        <v>6</v>
      </c>
      <c r="H22" s="36">
        <v>6</v>
      </c>
      <c r="I22" s="36"/>
      <c r="J22" s="36"/>
      <c r="K22" s="36"/>
      <c r="L22" s="36"/>
      <c r="M22" s="36"/>
      <c r="N22" s="36"/>
      <c r="O22" s="36"/>
      <c r="Q22" s="337">
        <v>6</v>
      </c>
      <c r="R22" s="338"/>
      <c r="S22" s="193">
        <v>0</v>
      </c>
      <c r="T22" s="194">
        <f>S22/S$6*100</f>
        <v>0</v>
      </c>
      <c r="U22" s="181">
        <f t="shared" si="3"/>
        <v>2</v>
      </c>
      <c r="V22" s="183">
        <f>_xlfn.NUMBERVALUE(U22)</f>
        <v>2</v>
      </c>
      <c r="AA22" s="261"/>
      <c r="AB22" s="261"/>
      <c r="AC22" s="261"/>
      <c r="AD22" s="40">
        <f t="shared" si="2"/>
        <v>7</v>
      </c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1"/>
      <c r="BA22" s="261"/>
      <c r="BB22" s="261"/>
    </row>
    <row r="23" spans="1:54" ht="15.75" x14ac:dyDescent="0.25">
      <c r="A23" s="18"/>
      <c r="B23" s="1">
        <v>18</v>
      </c>
      <c r="C23" s="207" t="s">
        <v>16</v>
      </c>
      <c r="D23" s="50" t="str">
        <f t="shared" si="0"/>
        <v>5-</v>
      </c>
      <c r="E23" s="35">
        <f>IF(COUNT(F23:O23)=0,"",SUM(F23:O23))</f>
        <v>7</v>
      </c>
      <c r="F23" s="36">
        <v>2</v>
      </c>
      <c r="G23" s="36">
        <v>2</v>
      </c>
      <c r="H23" s="36">
        <v>3</v>
      </c>
      <c r="I23" s="36"/>
      <c r="J23" s="36"/>
      <c r="K23" s="36"/>
      <c r="L23" s="36"/>
      <c r="M23" s="36"/>
      <c r="N23" s="36"/>
      <c r="O23" s="36"/>
      <c r="P23" s="18"/>
      <c r="Q23" s="18"/>
      <c r="R23" s="18"/>
      <c r="S23" s="18"/>
      <c r="T23" s="186" t="s">
        <v>17</v>
      </c>
      <c r="U23" s="166">
        <f>IF(SUM(U7:U22)=0,"",(1*V8+2*V11+3*V14+4*V17+5*V20+6*V22)/SUM(U7:U22))</f>
        <v>3.6315789473684212</v>
      </c>
      <c r="AA23" s="261"/>
      <c r="AB23" s="261"/>
      <c r="AC23" s="261"/>
      <c r="AD23" s="40">
        <f t="shared" si="2"/>
        <v>1</v>
      </c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1"/>
      <c r="BA23" s="261"/>
      <c r="BB23" s="261"/>
    </row>
    <row r="24" spans="1:54" ht="15.75" x14ac:dyDescent="0.25">
      <c r="A24" s="18"/>
      <c r="B24" s="1">
        <v>19</v>
      </c>
      <c r="C24" s="207" t="s">
        <v>36</v>
      </c>
      <c r="D24" s="50" t="str">
        <f t="shared" si="0"/>
        <v>3+</v>
      </c>
      <c r="E24" s="35">
        <f>IF(COUNT(F24:O24)=0,"",SUM(F24:O24))</f>
        <v>18</v>
      </c>
      <c r="F24" s="36">
        <v>6</v>
      </c>
      <c r="G24" s="36">
        <v>6</v>
      </c>
      <c r="H24" s="36">
        <v>6</v>
      </c>
      <c r="I24" s="36"/>
      <c r="J24" s="36"/>
      <c r="K24" s="36"/>
      <c r="L24" s="36"/>
      <c r="M24" s="36"/>
      <c r="N24" s="36"/>
      <c r="O24" s="36"/>
      <c r="P24" s="18"/>
      <c r="R24" s="23"/>
      <c r="S24" s="23"/>
      <c r="T24" s="164" t="s">
        <v>70</v>
      </c>
      <c r="U24" s="165">
        <f>V24/2-10</f>
        <v>0</v>
      </c>
      <c r="V24" s="24">
        <v>20</v>
      </c>
      <c r="AA24" s="261"/>
      <c r="AB24" s="261"/>
      <c r="AC24" s="261"/>
      <c r="AD24" s="40">
        <f t="shared" si="2"/>
        <v>9</v>
      </c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1"/>
      <c r="BA24" s="261"/>
      <c r="BB24" s="261"/>
    </row>
    <row r="25" spans="1:54" ht="15.75" x14ac:dyDescent="0.25">
      <c r="A25" s="18"/>
      <c r="B25" s="1">
        <v>20</v>
      </c>
      <c r="C25" s="207"/>
      <c r="D25" s="50" t="str">
        <f t="shared" si="0"/>
        <v/>
      </c>
      <c r="E25" s="35" t="str">
        <f>IF(COUNT(F25:O25)=0,"",SUM(F25:O25))</f>
        <v/>
      </c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18"/>
      <c r="Q25" s="18"/>
      <c r="R25" s="18"/>
      <c r="S25" s="18"/>
      <c r="T25" s="18"/>
      <c r="U25" s="18"/>
      <c r="V25" s="18"/>
      <c r="AA25" s="261"/>
      <c r="AB25" s="261"/>
      <c r="AC25" s="261"/>
      <c r="AD25" s="40" t="str">
        <f t="shared" si="2"/>
        <v/>
      </c>
      <c r="AE25" s="261"/>
      <c r="AF25" s="261"/>
      <c r="AG25" s="261"/>
      <c r="AH25" s="261"/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1"/>
      <c r="BA25" s="261"/>
      <c r="BB25" s="261"/>
    </row>
    <row r="26" spans="1:54" ht="15.75" x14ac:dyDescent="0.25">
      <c r="A26" s="18"/>
      <c r="B26" s="1">
        <v>21</v>
      </c>
      <c r="C26" s="207"/>
      <c r="D26" s="50" t="str">
        <f t="shared" si="0"/>
        <v/>
      </c>
      <c r="E26" s="35" t="str">
        <f>IF(SUM(F26:O26)=0,"",SUM(F26:O26))</f>
        <v/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18"/>
      <c r="AA26" s="261"/>
      <c r="AB26" s="261"/>
      <c r="AC26" s="261"/>
      <c r="AD26" s="40" t="str">
        <f t="shared" si="2"/>
        <v/>
      </c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1"/>
      <c r="BA26" s="261"/>
      <c r="BB26" s="261"/>
    </row>
    <row r="27" spans="1:54" ht="15.75" x14ac:dyDescent="0.25">
      <c r="A27" s="18"/>
      <c r="B27" s="1">
        <v>22</v>
      </c>
      <c r="C27" s="207"/>
      <c r="D27" s="50" t="str">
        <f t="shared" si="0"/>
        <v/>
      </c>
      <c r="E27" s="35" t="str">
        <f>IF(SUM(F27:O27)=0,"",SUM(F27:O27))</f>
        <v/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18"/>
      <c r="T27" s="174" t="s">
        <v>73</v>
      </c>
      <c r="U27" s="18"/>
      <c r="V27" s="18"/>
      <c r="X27" s="341"/>
      <c r="Y27" s="342"/>
      <c r="Z27" s="343"/>
      <c r="AA27" s="261"/>
      <c r="AB27" s="261"/>
      <c r="AC27" s="261"/>
      <c r="AD27" s="40" t="str">
        <f t="shared" si="2"/>
        <v/>
      </c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</row>
    <row r="28" spans="1:54" ht="15.75" x14ac:dyDescent="0.25">
      <c r="A28" s="18"/>
      <c r="B28" s="1">
        <v>23</v>
      </c>
      <c r="C28" s="207"/>
      <c r="D28" s="50" t="str">
        <f t="shared" si="0"/>
        <v/>
      </c>
      <c r="E28" s="35" t="str">
        <f>IF(SUM(F28:O28)=0,"",SUM(F28:O28))</f>
        <v/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18"/>
      <c r="T28" s="175" t="s">
        <v>78</v>
      </c>
      <c r="U28" s="18"/>
      <c r="V28" s="18"/>
      <c r="X28" s="341"/>
      <c r="Y28" s="342"/>
      <c r="Z28" s="343"/>
      <c r="AA28" s="261"/>
      <c r="AB28" s="261"/>
      <c r="AC28" s="261"/>
      <c r="AD28" s="40" t="str">
        <f t="shared" si="2"/>
        <v/>
      </c>
      <c r="AE28" s="261"/>
      <c r="AF28" s="261"/>
      <c r="AG28" s="261"/>
      <c r="AH28" s="261"/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  <c r="AX28" s="261"/>
      <c r="AY28" s="261"/>
      <c r="AZ28" s="261"/>
      <c r="BA28" s="261"/>
      <c r="BB28" s="261"/>
    </row>
    <row r="29" spans="1:54" ht="15.75" x14ac:dyDescent="0.25">
      <c r="A29" s="18"/>
      <c r="B29" s="1">
        <v>24</v>
      </c>
      <c r="C29" s="207"/>
      <c r="D29" s="50" t="str">
        <f t="shared" si="0"/>
        <v/>
      </c>
      <c r="E29" s="35" t="str">
        <f>IF(COUNT(F29:O29)=0,"",SUM(F29:O29))</f>
        <v/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18"/>
      <c r="T29" s="175" t="s">
        <v>74</v>
      </c>
      <c r="U29" s="18"/>
      <c r="V29" s="18"/>
      <c r="X29" s="347">
        <f ca="1">TODAY()</f>
        <v>43981</v>
      </c>
      <c r="Y29" s="348"/>
      <c r="Z29" s="349"/>
      <c r="AA29" s="261"/>
      <c r="AB29" s="261"/>
      <c r="AC29" s="261"/>
      <c r="AD29" s="40" t="str">
        <f t="shared" si="2"/>
        <v/>
      </c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</row>
    <row r="30" spans="1:54" ht="15.75" x14ac:dyDescent="0.25">
      <c r="A30" s="18"/>
      <c r="B30" s="1">
        <v>25</v>
      </c>
      <c r="C30" s="207"/>
      <c r="D30" s="50" t="str">
        <f t="shared" si="0"/>
        <v/>
      </c>
      <c r="E30" s="35" t="str">
        <f>IF(COUNT(F30:O30)=0,"",SUM(F30:O30))</f>
        <v/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18"/>
      <c r="T30" s="175" t="s">
        <v>71</v>
      </c>
      <c r="U30" s="18"/>
      <c r="V30" s="18"/>
      <c r="X30" s="344"/>
      <c r="Y30" s="345"/>
      <c r="Z30" s="346"/>
      <c r="AA30" s="261"/>
      <c r="AB30" s="261"/>
      <c r="AC30" s="261"/>
      <c r="AD30" s="40" t="str">
        <f t="shared" si="2"/>
        <v/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61"/>
      <c r="AQ30" s="261"/>
      <c r="AR30" s="261"/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</row>
    <row r="31" spans="1:54" ht="15.75" x14ac:dyDescent="0.25">
      <c r="A31" s="18"/>
      <c r="B31" s="1">
        <v>26</v>
      </c>
      <c r="C31" s="207"/>
      <c r="D31" s="50" t="str">
        <f t="shared" si="0"/>
        <v/>
      </c>
      <c r="E31" s="35" t="str">
        <f>IF(COUNT(F31:O31)=0,"",SUM(F31:O31))</f>
        <v/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18"/>
      <c r="T31" s="154"/>
      <c r="U31" s="18"/>
      <c r="V31" s="18"/>
      <c r="W31" s="18"/>
      <c r="X31" s="18"/>
      <c r="Y31" s="18"/>
      <c r="AA31" s="261"/>
      <c r="AB31" s="261"/>
      <c r="AC31" s="261"/>
      <c r="AD31" s="40" t="str">
        <f t="shared" si="2"/>
        <v/>
      </c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1"/>
      <c r="AS31" s="261"/>
      <c r="AT31" s="261"/>
      <c r="AU31" s="261"/>
      <c r="AV31" s="261"/>
      <c r="AW31" s="261"/>
      <c r="AX31" s="261"/>
      <c r="AY31" s="261"/>
      <c r="AZ31" s="261"/>
      <c r="BA31" s="261"/>
      <c r="BB31" s="261"/>
    </row>
    <row r="32" spans="1:54" ht="15.75" x14ac:dyDescent="0.25">
      <c r="A32" s="18"/>
      <c r="B32" s="1">
        <v>27</v>
      </c>
      <c r="C32" s="207"/>
      <c r="D32" s="50" t="str">
        <f t="shared" si="0"/>
        <v/>
      </c>
      <c r="E32" s="35" t="str">
        <f>IF(SUM(F32:O32)=0,"",SUM(F32:O32))</f>
        <v/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18"/>
      <c r="Q32" s="18"/>
      <c r="R32" s="18"/>
      <c r="S32" s="18"/>
      <c r="T32" s="154"/>
      <c r="U32" s="18"/>
      <c r="V32" s="18"/>
      <c r="W32" s="18"/>
      <c r="X32" s="18"/>
      <c r="Y32" s="18"/>
      <c r="AA32" s="261"/>
      <c r="AB32" s="261"/>
      <c r="AC32" s="261"/>
      <c r="AD32" s="40" t="str">
        <f t="shared" si="2"/>
        <v/>
      </c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</row>
    <row r="33" spans="1:54" ht="15.75" x14ac:dyDescent="0.25">
      <c r="A33" s="18"/>
      <c r="B33" s="1">
        <v>28</v>
      </c>
      <c r="C33" s="207"/>
      <c r="D33" s="50" t="str">
        <f t="shared" si="0"/>
        <v/>
      </c>
      <c r="E33" s="35" t="str">
        <f>IF(SUM(F33:O33)=0,"",SUM(F33:O33))</f>
        <v/>
      </c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18"/>
      <c r="Q33" s="18"/>
      <c r="R33" s="18"/>
      <c r="S33" s="18"/>
      <c r="AA33" s="261"/>
      <c r="AB33" s="261"/>
      <c r="AC33" s="261"/>
      <c r="AD33" s="40" t="str">
        <f t="shared" si="2"/>
        <v/>
      </c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1"/>
      <c r="AQ33" s="261"/>
      <c r="AR33" s="261"/>
      <c r="AS33" s="261"/>
      <c r="AT33" s="261"/>
      <c r="AU33" s="261"/>
      <c r="AV33" s="261"/>
      <c r="AW33" s="261"/>
      <c r="AX33" s="261"/>
      <c r="AY33" s="261"/>
      <c r="AZ33" s="261"/>
      <c r="BA33" s="261"/>
      <c r="BB33" s="261"/>
    </row>
    <row r="34" spans="1:54" ht="15.75" x14ac:dyDescent="0.25">
      <c r="A34" s="18"/>
      <c r="B34" s="1">
        <v>29</v>
      </c>
      <c r="C34" s="207"/>
      <c r="D34" s="50" t="str">
        <f t="shared" si="0"/>
        <v/>
      </c>
      <c r="E34" s="35" t="str">
        <f>IF(SUM(F34:O34)=0,"",SUM(F34:O34))</f>
        <v/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18"/>
      <c r="Q34" s="18"/>
      <c r="R34" s="18"/>
      <c r="S34" s="18"/>
      <c r="AA34" s="261"/>
      <c r="AB34" s="261"/>
      <c r="AC34" s="261"/>
      <c r="AD34" s="40" t="str">
        <f t="shared" si="2"/>
        <v/>
      </c>
      <c r="AE34" s="261"/>
      <c r="AF34" s="261"/>
      <c r="AG34" s="261"/>
      <c r="AH34" s="261"/>
      <c r="AI34" s="261"/>
      <c r="AJ34" s="261"/>
      <c r="AK34" s="261"/>
      <c r="AL34" s="261"/>
      <c r="AM34" s="261"/>
      <c r="AN34" s="261"/>
      <c r="AO34" s="261"/>
      <c r="AP34" s="261"/>
      <c r="AQ34" s="261"/>
      <c r="AR34" s="261"/>
      <c r="AS34" s="261"/>
      <c r="AT34" s="261"/>
      <c r="AU34" s="261"/>
      <c r="AV34" s="261"/>
      <c r="AW34" s="261"/>
      <c r="AX34" s="261"/>
      <c r="AY34" s="261"/>
      <c r="AZ34" s="261"/>
      <c r="BA34" s="261"/>
      <c r="BB34" s="261"/>
    </row>
    <row r="35" spans="1:54" ht="15.75" x14ac:dyDescent="0.25">
      <c r="A35" s="18"/>
      <c r="B35" s="1">
        <v>30</v>
      </c>
      <c r="C35" s="207"/>
      <c r="D35" s="50" t="str">
        <f t="shared" si="0"/>
        <v/>
      </c>
      <c r="E35" s="35" t="str">
        <f>IF(COUNT(F35:O35)=0,"",SUM(F35:O35))</f>
        <v/>
      </c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18"/>
      <c r="R35" s="18"/>
      <c r="S35" s="18"/>
      <c r="AA35" s="261"/>
      <c r="AB35" s="261"/>
      <c r="AC35" s="261"/>
      <c r="AD35" s="40" t="str">
        <f t="shared" si="2"/>
        <v/>
      </c>
      <c r="AE35" s="261"/>
      <c r="AF35" s="261"/>
      <c r="AG35" s="261"/>
      <c r="AH35" s="261"/>
      <c r="AI35" s="261"/>
      <c r="AJ35" s="261"/>
      <c r="AK35" s="261"/>
      <c r="AL35" s="261"/>
      <c r="AM35" s="261"/>
      <c r="AN35" s="261"/>
      <c r="AO35" s="261"/>
      <c r="AP35" s="261"/>
      <c r="AQ35" s="261"/>
      <c r="AR35" s="261"/>
      <c r="AS35" s="261"/>
      <c r="AT35" s="261"/>
      <c r="AU35" s="261"/>
      <c r="AV35" s="261"/>
      <c r="AW35" s="261"/>
      <c r="AX35" s="261"/>
      <c r="AY35" s="261"/>
      <c r="AZ35" s="261"/>
      <c r="BA35" s="261"/>
      <c r="BB35" s="261"/>
    </row>
    <row r="36" spans="1:54" ht="15.75" x14ac:dyDescent="0.25">
      <c r="A36" s="18"/>
      <c r="B36" s="1">
        <v>31</v>
      </c>
      <c r="C36" s="208"/>
      <c r="D36" s="50" t="str">
        <f t="shared" si="0"/>
        <v/>
      </c>
      <c r="E36" s="35" t="str">
        <f>IF(COUNT(F36:O36)=0,"",SUM(F36:O36))</f>
        <v/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18"/>
      <c r="Q36" s="18"/>
      <c r="R36" s="18"/>
      <c r="S36" s="18"/>
      <c r="AA36" s="261"/>
      <c r="AB36" s="261"/>
      <c r="AC36" s="261"/>
      <c r="AD36" s="40" t="str">
        <f t="shared" si="2"/>
        <v/>
      </c>
      <c r="AE36" s="261"/>
      <c r="AF36" s="261"/>
      <c r="AG36" s="261"/>
      <c r="AH36" s="261"/>
      <c r="AI36" s="261"/>
      <c r="AJ36" s="261"/>
      <c r="AK36" s="261"/>
      <c r="AL36" s="261"/>
      <c r="AM36" s="261"/>
      <c r="AN36" s="261"/>
      <c r="AO36" s="261"/>
      <c r="AP36" s="261"/>
      <c r="AQ36" s="261"/>
      <c r="AR36" s="261"/>
      <c r="AS36" s="261"/>
      <c r="AT36" s="261"/>
      <c r="AU36" s="261"/>
      <c r="AV36" s="261"/>
      <c r="AW36" s="261"/>
      <c r="AX36" s="261"/>
      <c r="AY36" s="261"/>
      <c r="AZ36" s="261"/>
      <c r="BA36" s="261"/>
      <c r="BB36" s="261"/>
    </row>
    <row r="37" spans="1:54" ht="15.75" x14ac:dyDescent="0.25">
      <c r="A37" s="18"/>
      <c r="B37" s="1">
        <v>32</v>
      </c>
      <c r="C37" s="208"/>
      <c r="D37" s="50" t="str">
        <f t="shared" si="0"/>
        <v/>
      </c>
      <c r="E37" s="35" t="str">
        <f>IF(COUNT(F37:O37)=0,"",SUM(F37:O37))</f>
        <v/>
      </c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18"/>
      <c r="Q37" s="154"/>
      <c r="R37" s="18"/>
      <c r="S37" s="26"/>
      <c r="T37" s="18"/>
      <c r="U37" s="18"/>
      <c r="V37" s="18"/>
      <c r="AA37" s="261"/>
      <c r="AB37" s="261"/>
      <c r="AC37" s="261"/>
      <c r="AD37" s="40" t="str">
        <f t="shared" si="2"/>
        <v/>
      </c>
      <c r="AE37" s="261"/>
      <c r="AF37" s="261"/>
      <c r="AG37" s="261"/>
      <c r="AH37" s="261"/>
      <c r="AI37" s="261"/>
      <c r="AJ37" s="261"/>
      <c r="AK37" s="261"/>
      <c r="AL37" s="261"/>
      <c r="AM37" s="261"/>
      <c r="AN37" s="261"/>
      <c r="AO37" s="261"/>
      <c r="AP37" s="261"/>
      <c r="AQ37" s="261"/>
      <c r="AR37" s="261"/>
      <c r="AS37" s="261"/>
      <c r="AT37" s="261"/>
      <c r="AU37" s="261"/>
      <c r="AV37" s="261"/>
      <c r="AW37" s="261"/>
      <c r="AX37" s="261"/>
      <c r="AY37" s="261"/>
      <c r="AZ37" s="261"/>
      <c r="BA37" s="261"/>
      <c r="BB37" s="261"/>
    </row>
    <row r="38" spans="1:54" ht="15.75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AA38" s="261"/>
      <c r="AB38" s="261"/>
      <c r="AC38" s="261"/>
      <c r="AD38" s="261"/>
      <c r="AE38" s="261"/>
      <c r="AF38" s="261"/>
      <c r="AG38" s="261"/>
      <c r="AH38" s="261"/>
      <c r="AI38" s="261"/>
      <c r="AJ38" s="261"/>
      <c r="AK38" s="261"/>
      <c r="AL38" s="261"/>
      <c r="AM38" s="261"/>
      <c r="AN38" s="261"/>
      <c r="AO38" s="261"/>
      <c r="AP38" s="261"/>
      <c r="AQ38" s="261"/>
      <c r="AR38" s="261"/>
      <c r="AS38" s="261"/>
      <c r="AT38" s="261"/>
      <c r="AU38" s="261"/>
      <c r="AV38" s="261"/>
      <c r="AW38" s="261"/>
      <c r="AX38" s="261"/>
      <c r="AY38" s="261"/>
      <c r="AZ38" s="261"/>
      <c r="BA38" s="261"/>
      <c r="BB38" s="261"/>
    </row>
    <row r="39" spans="1:54" ht="15.75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AA39" s="261"/>
      <c r="AB39" s="261"/>
      <c r="AC39" s="261"/>
      <c r="AD39" s="261"/>
      <c r="AE39" s="261"/>
      <c r="AF39" s="261"/>
      <c r="AG39" s="261"/>
      <c r="AH39" s="261"/>
      <c r="AI39" s="261"/>
      <c r="AJ39" s="261"/>
      <c r="AK39" s="261"/>
      <c r="AL39" s="261"/>
      <c r="AM39" s="261"/>
      <c r="AN39" s="261"/>
      <c r="AO39" s="261"/>
      <c r="AP39" s="261"/>
      <c r="AQ39" s="261"/>
      <c r="AR39" s="261"/>
      <c r="AS39" s="261"/>
      <c r="AT39" s="261"/>
      <c r="AU39" s="261"/>
      <c r="AV39" s="261"/>
      <c r="AW39" s="261"/>
      <c r="AX39" s="261"/>
      <c r="AY39" s="261"/>
      <c r="AZ39" s="261"/>
      <c r="BA39" s="261"/>
      <c r="BB39" s="261"/>
    </row>
    <row r="40" spans="1:54" ht="53.25" customHeight="1" x14ac:dyDescent="0.25">
      <c r="A40" s="18"/>
      <c r="B40" s="326" t="str">
        <f>B3</f>
        <v>09b-Ma</v>
      </c>
      <c r="C40" s="327"/>
      <c r="D40" s="30" t="s">
        <v>32</v>
      </c>
      <c r="E40" s="30" t="s">
        <v>32</v>
      </c>
      <c r="F40" s="30" t="s">
        <v>33</v>
      </c>
      <c r="G40" s="30" t="s">
        <v>33</v>
      </c>
      <c r="H40" s="30" t="s">
        <v>44</v>
      </c>
      <c r="I40" s="30" t="s">
        <v>57</v>
      </c>
      <c r="J40" s="30" t="s">
        <v>45</v>
      </c>
      <c r="K40" s="30" t="s">
        <v>40</v>
      </c>
      <c r="L40" s="31"/>
      <c r="M40" s="32"/>
      <c r="N40" s="32"/>
      <c r="O40" s="33" t="s">
        <v>32</v>
      </c>
      <c r="P40" s="30" t="s">
        <v>32</v>
      </c>
      <c r="Q40" s="30" t="s">
        <v>33</v>
      </c>
      <c r="R40" s="30" t="s">
        <v>33</v>
      </c>
      <c r="S40" s="30" t="s">
        <v>44</v>
      </c>
      <c r="T40" s="30" t="s">
        <v>57</v>
      </c>
      <c r="U40" s="30" t="s">
        <v>45</v>
      </c>
      <c r="V40" s="30" t="s">
        <v>40</v>
      </c>
      <c r="W40" s="32"/>
      <c r="X40" s="32"/>
      <c r="Y40" s="32"/>
      <c r="Z40" s="32"/>
      <c r="AA40" s="261"/>
      <c r="AB40" s="261"/>
      <c r="AC40" s="261"/>
      <c r="AD40" s="285" t="str">
        <f t="shared" ref="AD40:AK40" si="4">D40</f>
        <v>Datum</v>
      </c>
      <c r="AE40" s="285" t="str">
        <f t="shared" si="4"/>
        <v>Datum</v>
      </c>
      <c r="AF40" s="285" t="str">
        <f t="shared" si="4"/>
        <v>HÜ Datum</v>
      </c>
      <c r="AG40" s="285" t="str">
        <f t="shared" si="4"/>
        <v>HÜ Datum</v>
      </c>
      <c r="AH40" s="285" t="str">
        <f t="shared" si="4"/>
        <v>Heft</v>
      </c>
      <c r="AI40" s="285" t="str">
        <f t="shared" si="4"/>
        <v>Referat</v>
      </c>
      <c r="AJ40" s="285" t="str">
        <f t="shared" si="4"/>
        <v>Hausaufgaben</v>
      </c>
      <c r="AK40" s="285" t="str">
        <f t="shared" si="4"/>
        <v>Mitarbeit</v>
      </c>
      <c r="AL40" s="286"/>
      <c r="AM40" s="287"/>
      <c r="AN40" s="287"/>
      <c r="AO40" s="288" t="s">
        <v>46</v>
      </c>
      <c r="AP40" s="285" t="s">
        <v>46</v>
      </c>
      <c r="AQ40" s="285" t="s">
        <v>46</v>
      </c>
      <c r="AR40" s="285" t="s">
        <v>46</v>
      </c>
      <c r="AS40" s="285" t="s">
        <v>46</v>
      </c>
      <c r="AT40" s="285" t="s">
        <v>46</v>
      </c>
      <c r="AU40" s="285" t="s">
        <v>46</v>
      </c>
      <c r="AV40" s="285" t="s">
        <v>46</v>
      </c>
      <c r="AW40" s="289"/>
      <c r="AX40" s="289"/>
      <c r="AY40" s="289"/>
      <c r="AZ40" s="289"/>
      <c r="BA40" s="261"/>
      <c r="BB40" s="261"/>
    </row>
    <row r="41" spans="1:54" ht="18.75" x14ac:dyDescent="0.25">
      <c r="A41" s="18"/>
      <c r="B41" s="328"/>
      <c r="C41" s="329"/>
      <c r="D41" s="4" t="s">
        <v>34</v>
      </c>
      <c r="E41" s="4" t="s">
        <v>34</v>
      </c>
      <c r="F41" s="4" t="s">
        <v>38</v>
      </c>
      <c r="G41" s="4" t="s">
        <v>38</v>
      </c>
      <c r="H41" s="4" t="s">
        <v>38</v>
      </c>
      <c r="I41" s="4" t="s">
        <v>38</v>
      </c>
      <c r="J41" s="4" t="s">
        <v>38</v>
      </c>
      <c r="K41" s="4" t="s">
        <v>39</v>
      </c>
      <c r="L41" s="7" t="s">
        <v>27</v>
      </c>
      <c r="M41" s="4" t="s">
        <v>41</v>
      </c>
      <c r="N41" s="6" t="s">
        <v>28</v>
      </c>
      <c r="O41" s="7" t="s">
        <v>34</v>
      </c>
      <c r="P41" s="4" t="s">
        <v>34</v>
      </c>
      <c r="Q41" s="4" t="s">
        <v>38</v>
      </c>
      <c r="R41" s="4" t="s">
        <v>38</v>
      </c>
      <c r="S41" s="4" t="s">
        <v>38</v>
      </c>
      <c r="T41" s="4" t="s">
        <v>38</v>
      </c>
      <c r="U41" s="4" t="s">
        <v>38</v>
      </c>
      <c r="V41" s="4" t="s">
        <v>39</v>
      </c>
      <c r="W41" s="7" t="s">
        <v>29</v>
      </c>
      <c r="X41" s="4" t="s">
        <v>42</v>
      </c>
      <c r="Y41" s="6" t="s">
        <v>30</v>
      </c>
      <c r="Z41" s="7" t="s">
        <v>31</v>
      </c>
      <c r="AA41" s="290"/>
      <c r="AB41" s="290"/>
      <c r="AC41" s="261"/>
      <c r="AD41" s="291" t="s">
        <v>34</v>
      </c>
      <c r="AE41" s="291" t="s">
        <v>34</v>
      </c>
      <c r="AF41" s="291" t="s">
        <v>38</v>
      </c>
      <c r="AG41" s="291" t="s">
        <v>38</v>
      </c>
      <c r="AH41" s="291" t="s">
        <v>38</v>
      </c>
      <c r="AI41" s="291" t="s">
        <v>38</v>
      </c>
      <c r="AJ41" s="291" t="s">
        <v>38</v>
      </c>
      <c r="AK41" s="291" t="s">
        <v>39</v>
      </c>
      <c r="AL41" s="292" t="s">
        <v>27</v>
      </c>
      <c r="AM41" s="291" t="s">
        <v>41</v>
      </c>
      <c r="AN41" s="293" t="s">
        <v>28</v>
      </c>
      <c r="AO41" s="292" t="s">
        <v>34</v>
      </c>
      <c r="AP41" s="291" t="s">
        <v>34</v>
      </c>
      <c r="AQ41" s="291" t="s">
        <v>38</v>
      </c>
      <c r="AR41" s="291" t="s">
        <v>38</v>
      </c>
      <c r="AS41" s="291" t="s">
        <v>38</v>
      </c>
      <c r="AT41" s="291" t="s">
        <v>38</v>
      </c>
      <c r="AU41" s="291" t="s">
        <v>38</v>
      </c>
      <c r="AV41" s="291" t="s">
        <v>39</v>
      </c>
      <c r="AW41" s="292" t="s">
        <v>29</v>
      </c>
      <c r="AX41" s="291" t="s">
        <v>42</v>
      </c>
      <c r="AY41" s="293" t="s">
        <v>30</v>
      </c>
      <c r="AZ41" s="292" t="s">
        <v>31</v>
      </c>
      <c r="BA41" s="290"/>
      <c r="BB41" s="261"/>
    </row>
    <row r="42" spans="1:54" ht="18.75" x14ac:dyDescent="0.25">
      <c r="A42" s="18"/>
      <c r="B42" s="2" t="s">
        <v>0</v>
      </c>
      <c r="C42" s="2" t="s">
        <v>1</v>
      </c>
      <c r="D42" s="5"/>
      <c r="E42" s="5"/>
      <c r="F42" s="13">
        <v>1</v>
      </c>
      <c r="G42" s="13">
        <v>1</v>
      </c>
      <c r="H42" s="13">
        <v>1</v>
      </c>
      <c r="I42" s="13">
        <v>1</v>
      </c>
      <c r="J42" s="13">
        <v>1</v>
      </c>
      <c r="K42" s="13">
        <v>1</v>
      </c>
      <c r="L42" s="14">
        <v>1</v>
      </c>
      <c r="M42" s="13">
        <v>1</v>
      </c>
      <c r="N42" s="15"/>
      <c r="O42" s="16"/>
      <c r="P42" s="17"/>
      <c r="Q42" s="13">
        <v>1</v>
      </c>
      <c r="R42" s="13">
        <v>1</v>
      </c>
      <c r="S42" s="13">
        <v>1</v>
      </c>
      <c r="T42" s="13">
        <v>1</v>
      </c>
      <c r="U42" s="13">
        <v>1</v>
      </c>
      <c r="V42" s="13">
        <v>1</v>
      </c>
      <c r="W42" s="14">
        <v>1</v>
      </c>
      <c r="X42" s="13">
        <v>1</v>
      </c>
      <c r="Y42" s="9"/>
      <c r="Z42" s="8"/>
      <c r="AA42" s="261"/>
      <c r="AB42" s="261"/>
      <c r="AC42" s="261"/>
      <c r="AD42" s="294"/>
      <c r="AE42" s="294"/>
      <c r="AF42" s="295">
        <f t="shared" ref="AF42:AM42" si="5">F42</f>
        <v>1</v>
      </c>
      <c r="AG42" s="295">
        <f t="shared" si="5"/>
        <v>1</v>
      </c>
      <c r="AH42" s="295">
        <f t="shared" si="5"/>
        <v>1</v>
      </c>
      <c r="AI42" s="295">
        <f t="shared" si="5"/>
        <v>1</v>
      </c>
      <c r="AJ42" s="295">
        <f t="shared" si="5"/>
        <v>1</v>
      </c>
      <c r="AK42" s="295">
        <f t="shared" si="5"/>
        <v>1</v>
      </c>
      <c r="AL42" s="295">
        <f t="shared" si="5"/>
        <v>1</v>
      </c>
      <c r="AM42" s="295">
        <f t="shared" si="5"/>
        <v>1</v>
      </c>
      <c r="AN42" s="296"/>
      <c r="AO42" s="297"/>
      <c r="AP42" s="295"/>
      <c r="AQ42" s="295">
        <f t="shared" ref="AQ42:AX42" si="6">Q42</f>
        <v>1</v>
      </c>
      <c r="AR42" s="295">
        <f t="shared" si="6"/>
        <v>1</v>
      </c>
      <c r="AS42" s="295">
        <f t="shared" si="6"/>
        <v>1</v>
      </c>
      <c r="AT42" s="295">
        <f t="shared" si="6"/>
        <v>1</v>
      </c>
      <c r="AU42" s="295">
        <f t="shared" si="6"/>
        <v>1</v>
      </c>
      <c r="AV42" s="295">
        <f t="shared" si="6"/>
        <v>1</v>
      </c>
      <c r="AW42" s="295">
        <f t="shared" si="6"/>
        <v>1</v>
      </c>
      <c r="AX42" s="295">
        <f t="shared" si="6"/>
        <v>1</v>
      </c>
      <c r="AY42" s="298"/>
      <c r="AZ42" s="299"/>
      <c r="BA42" s="261"/>
      <c r="BB42" s="261"/>
    </row>
    <row r="43" spans="1:54" ht="15.75" x14ac:dyDescent="0.25">
      <c r="A43" s="18"/>
      <c r="B43" s="3">
        <f>B6</f>
        <v>1</v>
      </c>
      <c r="C43" s="206" t="str">
        <f>IF(C6="","",C6)</f>
        <v>Anders Hans</v>
      </c>
      <c r="D43" s="29"/>
      <c r="E43" s="29" t="s">
        <v>54</v>
      </c>
      <c r="F43" s="29" t="s">
        <v>52</v>
      </c>
      <c r="G43" s="29">
        <v>3</v>
      </c>
      <c r="H43" s="29">
        <v>2</v>
      </c>
      <c r="I43" s="29"/>
      <c r="J43" s="29"/>
      <c r="K43" s="29"/>
      <c r="L43" s="41" t="str">
        <f t="shared" ref="L43:L74" si="7">IF(AL43="","",VLOOKUP(ROUND(AL43,0),Notentabelle1,2,FALSE))</f>
        <v>2+</v>
      </c>
      <c r="M43" s="41" t="str">
        <f t="shared" ref="M43:M74" si="8">IF(AM43="","",VLOOKUP(ROUND(AM43,0),Notentabelle1,2,FALSE))</f>
        <v>3+</v>
      </c>
      <c r="N43" s="27" t="str">
        <f t="shared" ref="N43:N74" si="9">IF(AN43="","",VLOOKUP(ROUND(AN43,0),Notentabelle1,2,FALSE))</f>
        <v>2-</v>
      </c>
      <c r="O43" s="28"/>
      <c r="P43" s="12"/>
      <c r="Q43" s="12"/>
      <c r="R43" s="12"/>
      <c r="S43" s="12"/>
      <c r="T43" s="12"/>
      <c r="U43" s="12"/>
      <c r="V43" s="12"/>
      <c r="W43" s="25" t="str">
        <f t="shared" ref="W43:W74" si="10">IF(AW43="","",VLOOKUP(ROUND(AW43,0),Notentabelle1,2,FALSE))</f>
        <v/>
      </c>
      <c r="X43" s="25" t="str">
        <f t="shared" ref="X43:X74" si="11">IF(AX43="","",VLOOKUP(ROUND(AX43,0),Notentabelle1,2,FALSE))</f>
        <v/>
      </c>
      <c r="Y43" s="42" t="str">
        <f t="shared" ref="Y43:Y74" si="12">IF(AY43="","",VLOOKUP(ROUND(AY43,0),Notentabelle1,2,FALSE))</f>
        <v/>
      </c>
      <c r="Z43" s="25" t="str">
        <f t="shared" ref="Z43:Z74" si="13">IF(AZ43="","",VLOOKUP(ROUND(AZ43,0),Notentabelle1,2,FALSE))</f>
        <v/>
      </c>
      <c r="AA43" s="261"/>
      <c r="AB43" s="51" t="str">
        <f t="shared" ref="AB43:AB74" si="14">D6</f>
        <v>1-</v>
      </c>
      <c r="AC43" s="261"/>
      <c r="AD43" s="300" t="str">
        <f t="shared" ref="AD43:AD74" si="15">IF(D43="","",VLOOKUP(D43,Notentabelle2,2,FALSE))</f>
        <v/>
      </c>
      <c r="AE43" s="300">
        <f t="shared" ref="AE43:AE74" si="16">IF(E43="","",VLOOKUP(E43,Notentabelle2,2,FALSE))</f>
        <v>12</v>
      </c>
      <c r="AF43" s="300">
        <f t="shared" ref="AF43:AF74" si="17">IF(F43="","",VLOOKUP(F43,Notentabelle2,2,FALSE))</f>
        <v>7</v>
      </c>
      <c r="AG43" s="300">
        <f t="shared" ref="AG43:AG74" si="18">IF(G43="","",VLOOKUP(G43,Notentabelle2,2,FALSE))</f>
        <v>8</v>
      </c>
      <c r="AH43" s="300">
        <f t="shared" ref="AH43:AH74" si="19">IF(H43="","",VLOOKUP(H43,Notentabelle2,2,FALSE))</f>
        <v>11</v>
      </c>
      <c r="AI43" s="300" t="str">
        <f t="shared" ref="AI43:AI74" si="20">IF(I43="","",VLOOKUP(I43,Notentabelle2,2,FALSE))</f>
        <v/>
      </c>
      <c r="AJ43" s="300" t="str">
        <f t="shared" ref="AJ43:AJ74" si="21">IF(J43="","",VLOOKUP(J43,Notentabelle2,2,FALSE))</f>
        <v/>
      </c>
      <c r="AK43" s="300" t="str">
        <f t="shared" ref="AK43:AK74" si="22">IF(K43="","",VLOOKUP(K43,Notentabelle2,2,FALSE))</f>
        <v/>
      </c>
      <c r="AL43" s="301">
        <f t="shared" ref="AL43:AL74" si="23">IF(COUNT(AD43:AE43)=0,"",SUM(AD43:AE43)/COUNT(AD43:AE43))</f>
        <v>12</v>
      </c>
      <c r="AM43" s="302">
        <f t="shared" ref="AM43:AM74" si="24">IF(COUNT(AF43:AK43)=0,"",SUMPRODUCT(AF43:AK43,$AF$42:$AK$42)/SUMIF(AF43:AK43,"&gt;=0",$AF$42:$AK$42))</f>
        <v>8.6666666666666661</v>
      </c>
      <c r="AN43" s="303">
        <f t="shared" ref="AN43:AN74" si="25">IF(OR(AL43="",AM43=""),"",SUMPRODUCT(AL43:AM43,$AL$42:$AM$42)/SUM($AL$42:$AM$42))</f>
        <v>10.333333333333332</v>
      </c>
      <c r="AO43" s="300" t="str">
        <f t="shared" ref="AO43:AO74" si="26">IF(O43="","",VLOOKUP(O43,Notentabelle2,2,FALSE))</f>
        <v/>
      </c>
      <c r="AP43" s="300" t="str">
        <f t="shared" ref="AP43:AP74" si="27">IF(P43="","",VLOOKUP(P43,Notentabelle2,2,FALSE))</f>
        <v/>
      </c>
      <c r="AQ43" s="300" t="str">
        <f t="shared" ref="AQ43:AQ74" si="28">IF(Q43="","",VLOOKUP(Q43,Notentabelle2,2,FALSE))</f>
        <v/>
      </c>
      <c r="AR43" s="300" t="str">
        <f t="shared" ref="AR43:AR74" si="29">IF(R43="","",VLOOKUP(R43,Notentabelle2,2,FALSE))</f>
        <v/>
      </c>
      <c r="AS43" s="300" t="str">
        <f t="shared" ref="AS43:AS74" si="30">IF(S43="","",VLOOKUP(S43,Notentabelle2,2,FALSE))</f>
        <v/>
      </c>
      <c r="AT43" s="300" t="str">
        <f t="shared" ref="AT43:AT74" si="31">IF(T43="","",VLOOKUP(T43,Notentabelle2,2,FALSE))</f>
        <v/>
      </c>
      <c r="AU43" s="300" t="str">
        <f t="shared" ref="AU43:AU74" si="32">IF(U43="","",VLOOKUP(U43,Notentabelle2,2,FALSE))</f>
        <v/>
      </c>
      <c r="AV43" s="300" t="str">
        <f t="shared" ref="AV43:AV74" si="33">IF(V43="","",VLOOKUP(V43,Notentabelle2,2,FALSE))</f>
        <v/>
      </c>
      <c r="AW43" s="301" t="str">
        <f>IF(COUNT(AO43:AP43)=0,"",SUM(AO43:AP43)/COUNT(AO43:AP43))</f>
        <v/>
      </c>
      <c r="AX43" s="302" t="str">
        <f t="shared" ref="AX43:AX74" si="34">IF(COUNT(AQ43:AV43)=0,"",SUMPRODUCT(AQ43:AV43,$AQ$42:$AV$42)/SUMIF(AQ43:AV43,"&gt;=0",$AQ$42:$AV$42))</f>
        <v/>
      </c>
      <c r="AY43" s="303" t="str">
        <f>IF(OR(AW43="",AX43=""),"",SUMPRODUCT(AW43:AX43,$AW$42:$AX$42)/SUM($AW$42:$AX$42))</f>
        <v/>
      </c>
      <c r="AZ43" s="301" t="str">
        <f>IF(OR(AN43="",AY43=""),"",(AN43+2*AY43)/3)</f>
        <v/>
      </c>
      <c r="BA43" s="304"/>
      <c r="BB43" s="261"/>
    </row>
    <row r="44" spans="1:54" ht="15.75" x14ac:dyDescent="0.25">
      <c r="A44" s="18"/>
      <c r="B44" s="3">
        <f t="shared" ref="B44:B74" si="35">B7</f>
        <v>2</v>
      </c>
      <c r="C44" s="206" t="str">
        <f t="shared" ref="C44:C74" si="36">IF(C7="","",C7)</f>
        <v>Becker Ben</v>
      </c>
      <c r="D44" s="29"/>
      <c r="E44" s="29"/>
      <c r="F44" s="29"/>
      <c r="G44" s="29"/>
      <c r="H44" s="29"/>
      <c r="I44" s="29"/>
      <c r="J44" s="29"/>
      <c r="K44" s="29"/>
      <c r="L44" s="41" t="str">
        <f t="shared" si="7"/>
        <v/>
      </c>
      <c r="M44" s="41" t="str">
        <f t="shared" si="8"/>
        <v/>
      </c>
      <c r="N44" s="27" t="str">
        <f t="shared" si="9"/>
        <v/>
      </c>
      <c r="O44" s="28"/>
      <c r="P44" s="12"/>
      <c r="Q44" s="12"/>
      <c r="R44" s="12"/>
      <c r="S44" s="12"/>
      <c r="T44" s="12"/>
      <c r="U44" s="12"/>
      <c r="V44" s="12"/>
      <c r="W44" s="25" t="str">
        <f t="shared" si="10"/>
        <v/>
      </c>
      <c r="X44" s="25" t="str">
        <f t="shared" si="11"/>
        <v/>
      </c>
      <c r="Y44" s="42" t="str">
        <f t="shared" si="12"/>
        <v/>
      </c>
      <c r="Z44" s="25" t="str">
        <f t="shared" si="13"/>
        <v/>
      </c>
      <c r="AA44" s="261"/>
      <c r="AB44" s="51">
        <f t="shared" si="14"/>
        <v>6</v>
      </c>
      <c r="AC44" s="261"/>
      <c r="AD44" s="300" t="str">
        <f t="shared" si="15"/>
        <v/>
      </c>
      <c r="AE44" s="300" t="str">
        <f t="shared" si="16"/>
        <v/>
      </c>
      <c r="AF44" s="300" t="str">
        <f t="shared" si="17"/>
        <v/>
      </c>
      <c r="AG44" s="300" t="str">
        <f t="shared" si="18"/>
        <v/>
      </c>
      <c r="AH44" s="300" t="str">
        <f t="shared" si="19"/>
        <v/>
      </c>
      <c r="AI44" s="300" t="str">
        <f t="shared" si="20"/>
        <v/>
      </c>
      <c r="AJ44" s="300" t="str">
        <f t="shared" si="21"/>
        <v/>
      </c>
      <c r="AK44" s="300" t="str">
        <f t="shared" si="22"/>
        <v/>
      </c>
      <c r="AL44" s="301" t="str">
        <f t="shared" si="23"/>
        <v/>
      </c>
      <c r="AM44" s="302" t="str">
        <f t="shared" si="24"/>
        <v/>
      </c>
      <c r="AN44" s="303" t="str">
        <f t="shared" si="25"/>
        <v/>
      </c>
      <c r="AO44" s="300" t="str">
        <f t="shared" si="26"/>
        <v/>
      </c>
      <c r="AP44" s="300" t="str">
        <f t="shared" si="27"/>
        <v/>
      </c>
      <c r="AQ44" s="300" t="str">
        <f t="shared" si="28"/>
        <v/>
      </c>
      <c r="AR44" s="300" t="str">
        <f t="shared" si="29"/>
        <v/>
      </c>
      <c r="AS44" s="300" t="str">
        <f t="shared" si="30"/>
        <v/>
      </c>
      <c r="AT44" s="300" t="str">
        <f t="shared" si="31"/>
        <v/>
      </c>
      <c r="AU44" s="300" t="str">
        <f t="shared" si="32"/>
        <v/>
      </c>
      <c r="AV44" s="300" t="str">
        <f t="shared" si="33"/>
        <v/>
      </c>
      <c r="AW44" s="301" t="str">
        <f t="shared" ref="AW44:AW74" si="37">IF(COUNT(AO44:AP44)=0,"",SUM(AO44:AP44)/COUNT(AO44:AP44))</f>
        <v/>
      </c>
      <c r="AX44" s="302" t="str">
        <f t="shared" si="34"/>
        <v/>
      </c>
      <c r="AY44" s="303" t="str">
        <f t="shared" ref="AY44:AY74" si="38">IF(OR(AW44="",AX44=""),"",SUMPRODUCT(AW44:AX44,$AW$42:$AX$42)/SUM($AW$42:$AX$42))</f>
        <v/>
      </c>
      <c r="AZ44" s="301" t="str">
        <f t="shared" ref="AZ44:AZ74" si="39">IF(OR(AN44="",AY44=""),"",(AN44+2*AY44)/3)</f>
        <v/>
      </c>
      <c r="BA44" s="304"/>
      <c r="BB44" s="261"/>
    </row>
    <row r="45" spans="1:54" ht="15.75" x14ac:dyDescent="0.25">
      <c r="A45" s="18"/>
      <c r="B45" s="3">
        <f t="shared" si="35"/>
        <v>3</v>
      </c>
      <c r="C45" s="206" t="str">
        <f t="shared" si="36"/>
        <v>Bendt Lisa</v>
      </c>
      <c r="D45" s="29"/>
      <c r="E45" s="29"/>
      <c r="F45" s="29"/>
      <c r="G45" s="29"/>
      <c r="H45" s="29"/>
      <c r="I45" s="29"/>
      <c r="J45" s="29"/>
      <c r="K45" s="29"/>
      <c r="L45" s="41" t="str">
        <f t="shared" si="7"/>
        <v/>
      </c>
      <c r="M45" s="41" t="str">
        <f t="shared" si="8"/>
        <v/>
      </c>
      <c r="N45" s="27" t="str">
        <f t="shared" si="9"/>
        <v/>
      </c>
      <c r="O45" s="28"/>
      <c r="P45" s="12"/>
      <c r="Q45" s="12"/>
      <c r="R45" s="12"/>
      <c r="S45" s="12"/>
      <c r="T45" s="12"/>
      <c r="U45" s="12"/>
      <c r="V45" s="12"/>
      <c r="W45" s="25" t="str">
        <f t="shared" si="10"/>
        <v/>
      </c>
      <c r="X45" s="25" t="str">
        <f t="shared" si="11"/>
        <v/>
      </c>
      <c r="Y45" s="42" t="str">
        <f t="shared" si="12"/>
        <v/>
      </c>
      <c r="Z45" s="25" t="str">
        <f t="shared" si="13"/>
        <v/>
      </c>
      <c r="AA45" s="261"/>
      <c r="AB45" s="51">
        <f t="shared" si="14"/>
        <v>5</v>
      </c>
      <c r="AC45" s="261"/>
      <c r="AD45" s="300" t="str">
        <f t="shared" si="15"/>
        <v/>
      </c>
      <c r="AE45" s="300" t="str">
        <f t="shared" si="16"/>
        <v/>
      </c>
      <c r="AF45" s="300" t="str">
        <f t="shared" si="17"/>
        <v/>
      </c>
      <c r="AG45" s="300" t="str">
        <f t="shared" si="18"/>
        <v/>
      </c>
      <c r="AH45" s="300" t="str">
        <f t="shared" si="19"/>
        <v/>
      </c>
      <c r="AI45" s="300" t="str">
        <f t="shared" si="20"/>
        <v/>
      </c>
      <c r="AJ45" s="300" t="str">
        <f t="shared" si="21"/>
        <v/>
      </c>
      <c r="AK45" s="300" t="str">
        <f t="shared" si="22"/>
        <v/>
      </c>
      <c r="AL45" s="301" t="str">
        <f t="shared" si="23"/>
        <v/>
      </c>
      <c r="AM45" s="302" t="str">
        <f t="shared" si="24"/>
        <v/>
      </c>
      <c r="AN45" s="303" t="str">
        <f t="shared" si="25"/>
        <v/>
      </c>
      <c r="AO45" s="300" t="str">
        <f t="shared" si="26"/>
        <v/>
      </c>
      <c r="AP45" s="300" t="str">
        <f t="shared" si="27"/>
        <v/>
      </c>
      <c r="AQ45" s="300" t="str">
        <f t="shared" si="28"/>
        <v/>
      </c>
      <c r="AR45" s="300" t="str">
        <f t="shared" si="29"/>
        <v/>
      </c>
      <c r="AS45" s="300" t="str">
        <f t="shared" si="30"/>
        <v/>
      </c>
      <c r="AT45" s="300" t="str">
        <f t="shared" si="31"/>
        <v/>
      </c>
      <c r="AU45" s="300" t="str">
        <f t="shared" si="32"/>
        <v/>
      </c>
      <c r="AV45" s="300" t="str">
        <f t="shared" si="33"/>
        <v/>
      </c>
      <c r="AW45" s="301" t="str">
        <f t="shared" si="37"/>
        <v/>
      </c>
      <c r="AX45" s="302" t="str">
        <f t="shared" si="34"/>
        <v/>
      </c>
      <c r="AY45" s="303" t="str">
        <f t="shared" si="38"/>
        <v/>
      </c>
      <c r="AZ45" s="301" t="str">
        <f t="shared" si="39"/>
        <v/>
      </c>
      <c r="BA45" s="304"/>
      <c r="BB45" s="261"/>
    </row>
    <row r="46" spans="1:54" ht="15.75" x14ac:dyDescent="0.25">
      <c r="A46" s="18"/>
      <c r="B46" s="3">
        <f t="shared" si="35"/>
        <v>4</v>
      </c>
      <c r="C46" s="206" t="str">
        <f t="shared" si="36"/>
        <v>Berg Timo</v>
      </c>
      <c r="D46" s="29"/>
      <c r="E46" s="29"/>
      <c r="F46" s="29"/>
      <c r="G46" s="29"/>
      <c r="H46" s="29"/>
      <c r="I46" s="29"/>
      <c r="J46" s="29"/>
      <c r="K46" s="29"/>
      <c r="L46" s="41" t="str">
        <f t="shared" si="7"/>
        <v/>
      </c>
      <c r="M46" s="41" t="str">
        <f t="shared" si="8"/>
        <v/>
      </c>
      <c r="N46" s="27" t="str">
        <f t="shared" si="9"/>
        <v/>
      </c>
      <c r="O46" s="28"/>
      <c r="P46" s="12"/>
      <c r="Q46" s="12"/>
      <c r="R46" s="12"/>
      <c r="S46" s="12"/>
      <c r="T46" s="12"/>
      <c r="U46" s="12"/>
      <c r="V46" s="12"/>
      <c r="W46" s="25" t="str">
        <f t="shared" si="10"/>
        <v/>
      </c>
      <c r="X46" s="25" t="str">
        <f t="shared" si="11"/>
        <v/>
      </c>
      <c r="Y46" s="42" t="str">
        <f t="shared" si="12"/>
        <v/>
      </c>
      <c r="Z46" s="25" t="str">
        <f t="shared" si="13"/>
        <v/>
      </c>
      <c r="AA46" s="261"/>
      <c r="AB46" s="51" t="str">
        <f t="shared" si="14"/>
        <v>4+</v>
      </c>
      <c r="AC46" s="261"/>
      <c r="AD46" s="300" t="str">
        <f t="shared" si="15"/>
        <v/>
      </c>
      <c r="AE46" s="300" t="str">
        <f t="shared" si="16"/>
        <v/>
      </c>
      <c r="AF46" s="300" t="str">
        <f t="shared" si="17"/>
        <v/>
      </c>
      <c r="AG46" s="300" t="str">
        <f t="shared" si="18"/>
        <v/>
      </c>
      <c r="AH46" s="300" t="str">
        <f t="shared" si="19"/>
        <v/>
      </c>
      <c r="AI46" s="300" t="str">
        <f t="shared" si="20"/>
        <v/>
      </c>
      <c r="AJ46" s="300" t="str">
        <f t="shared" si="21"/>
        <v/>
      </c>
      <c r="AK46" s="300" t="str">
        <f t="shared" si="22"/>
        <v/>
      </c>
      <c r="AL46" s="301" t="str">
        <f t="shared" si="23"/>
        <v/>
      </c>
      <c r="AM46" s="302" t="str">
        <f t="shared" si="24"/>
        <v/>
      </c>
      <c r="AN46" s="303" t="str">
        <f t="shared" si="25"/>
        <v/>
      </c>
      <c r="AO46" s="300" t="str">
        <f t="shared" si="26"/>
        <v/>
      </c>
      <c r="AP46" s="300" t="str">
        <f t="shared" si="27"/>
        <v/>
      </c>
      <c r="AQ46" s="300" t="str">
        <f t="shared" si="28"/>
        <v/>
      </c>
      <c r="AR46" s="300" t="str">
        <f t="shared" si="29"/>
        <v/>
      </c>
      <c r="AS46" s="300" t="str">
        <f t="shared" si="30"/>
        <v/>
      </c>
      <c r="AT46" s="300" t="str">
        <f t="shared" si="31"/>
        <v/>
      </c>
      <c r="AU46" s="300" t="str">
        <f t="shared" si="32"/>
        <v/>
      </c>
      <c r="AV46" s="300" t="str">
        <f t="shared" si="33"/>
        <v/>
      </c>
      <c r="AW46" s="301" t="str">
        <f t="shared" si="37"/>
        <v/>
      </c>
      <c r="AX46" s="302" t="str">
        <f t="shared" si="34"/>
        <v/>
      </c>
      <c r="AY46" s="303" t="str">
        <f t="shared" si="38"/>
        <v/>
      </c>
      <c r="AZ46" s="301" t="str">
        <f t="shared" si="39"/>
        <v/>
      </c>
      <c r="BA46" s="304"/>
      <c r="BB46" s="261"/>
    </row>
    <row r="47" spans="1:54" ht="16.5" thickBot="1" x14ac:dyDescent="0.3">
      <c r="A47" s="18"/>
      <c r="B47" s="227">
        <f t="shared" si="35"/>
        <v>5</v>
      </c>
      <c r="C47" s="228" t="str">
        <f t="shared" si="36"/>
        <v>Einstein Erich</v>
      </c>
      <c r="D47" s="254"/>
      <c r="E47" s="254"/>
      <c r="F47" s="254"/>
      <c r="G47" s="254"/>
      <c r="H47" s="254"/>
      <c r="I47" s="254"/>
      <c r="J47" s="254"/>
      <c r="K47" s="254"/>
      <c r="L47" s="255" t="str">
        <f t="shared" si="7"/>
        <v/>
      </c>
      <c r="M47" s="255" t="str">
        <f t="shared" si="8"/>
        <v/>
      </c>
      <c r="N47" s="256" t="str">
        <f t="shared" si="9"/>
        <v/>
      </c>
      <c r="O47" s="257"/>
      <c r="P47" s="258"/>
      <c r="Q47" s="258"/>
      <c r="R47" s="258"/>
      <c r="S47" s="258"/>
      <c r="T47" s="258"/>
      <c r="U47" s="258"/>
      <c r="V47" s="258"/>
      <c r="W47" s="259" t="str">
        <f t="shared" si="10"/>
        <v/>
      </c>
      <c r="X47" s="259" t="str">
        <f t="shared" si="11"/>
        <v/>
      </c>
      <c r="Y47" s="260" t="str">
        <f t="shared" si="12"/>
        <v/>
      </c>
      <c r="Z47" s="259" t="str">
        <f t="shared" si="13"/>
        <v/>
      </c>
      <c r="AA47" s="261"/>
      <c r="AB47" s="51">
        <f t="shared" si="14"/>
        <v>2</v>
      </c>
      <c r="AC47" s="261"/>
      <c r="AD47" s="300" t="str">
        <f t="shared" si="15"/>
        <v/>
      </c>
      <c r="AE47" s="300" t="str">
        <f t="shared" si="16"/>
        <v/>
      </c>
      <c r="AF47" s="300" t="str">
        <f t="shared" si="17"/>
        <v/>
      </c>
      <c r="AG47" s="300" t="str">
        <f t="shared" si="18"/>
        <v/>
      </c>
      <c r="AH47" s="300" t="str">
        <f t="shared" si="19"/>
        <v/>
      </c>
      <c r="AI47" s="300" t="str">
        <f t="shared" si="20"/>
        <v/>
      </c>
      <c r="AJ47" s="300" t="str">
        <f t="shared" si="21"/>
        <v/>
      </c>
      <c r="AK47" s="300" t="str">
        <f t="shared" si="22"/>
        <v/>
      </c>
      <c r="AL47" s="301" t="str">
        <f t="shared" si="23"/>
        <v/>
      </c>
      <c r="AM47" s="302" t="str">
        <f t="shared" si="24"/>
        <v/>
      </c>
      <c r="AN47" s="303" t="str">
        <f t="shared" si="25"/>
        <v/>
      </c>
      <c r="AO47" s="300" t="str">
        <f t="shared" si="26"/>
        <v/>
      </c>
      <c r="AP47" s="300" t="str">
        <f t="shared" si="27"/>
        <v/>
      </c>
      <c r="AQ47" s="300" t="str">
        <f t="shared" si="28"/>
        <v/>
      </c>
      <c r="AR47" s="300" t="str">
        <f t="shared" si="29"/>
        <v/>
      </c>
      <c r="AS47" s="300" t="str">
        <f t="shared" si="30"/>
        <v/>
      </c>
      <c r="AT47" s="300" t="str">
        <f t="shared" si="31"/>
        <v/>
      </c>
      <c r="AU47" s="300" t="str">
        <f t="shared" si="32"/>
        <v/>
      </c>
      <c r="AV47" s="300" t="str">
        <f t="shared" si="33"/>
        <v/>
      </c>
      <c r="AW47" s="301" t="str">
        <f t="shared" si="37"/>
        <v/>
      </c>
      <c r="AX47" s="302" t="str">
        <f t="shared" si="34"/>
        <v/>
      </c>
      <c r="AY47" s="303" t="str">
        <f t="shared" si="38"/>
        <v/>
      </c>
      <c r="AZ47" s="301" t="str">
        <f t="shared" si="39"/>
        <v/>
      </c>
      <c r="BA47" s="304"/>
      <c r="BB47" s="261"/>
    </row>
    <row r="48" spans="1:54" ht="15.75" x14ac:dyDescent="0.25">
      <c r="A48" s="18"/>
      <c r="B48" s="219">
        <f t="shared" si="35"/>
        <v>6</v>
      </c>
      <c r="C48" s="220" t="str">
        <f t="shared" si="36"/>
        <v>Karl Lutz</v>
      </c>
      <c r="D48" s="247"/>
      <c r="E48" s="247"/>
      <c r="F48" s="247"/>
      <c r="G48" s="247"/>
      <c r="H48" s="247"/>
      <c r="I48" s="247"/>
      <c r="J48" s="247"/>
      <c r="K48" s="247"/>
      <c r="L48" s="248" t="str">
        <f t="shared" si="7"/>
        <v/>
      </c>
      <c r="M48" s="248" t="str">
        <f t="shared" si="8"/>
        <v/>
      </c>
      <c r="N48" s="249" t="str">
        <f t="shared" si="9"/>
        <v/>
      </c>
      <c r="O48" s="250"/>
      <c r="P48" s="251"/>
      <c r="Q48" s="251"/>
      <c r="R48" s="251"/>
      <c r="S48" s="251"/>
      <c r="T48" s="251"/>
      <c r="U48" s="251"/>
      <c r="V48" s="251"/>
      <c r="W48" s="252" t="str">
        <f t="shared" si="10"/>
        <v/>
      </c>
      <c r="X48" s="252" t="str">
        <f t="shared" si="11"/>
        <v/>
      </c>
      <c r="Y48" s="253" t="str">
        <f t="shared" si="12"/>
        <v/>
      </c>
      <c r="Z48" s="252" t="str">
        <f t="shared" si="13"/>
        <v/>
      </c>
      <c r="AA48" s="261"/>
      <c r="AB48" s="51" t="str">
        <f t="shared" si="14"/>
        <v>1+</v>
      </c>
      <c r="AC48" s="261"/>
      <c r="AD48" s="300" t="str">
        <f t="shared" si="15"/>
        <v/>
      </c>
      <c r="AE48" s="300" t="str">
        <f t="shared" si="16"/>
        <v/>
      </c>
      <c r="AF48" s="300" t="str">
        <f t="shared" si="17"/>
        <v/>
      </c>
      <c r="AG48" s="300" t="str">
        <f t="shared" si="18"/>
        <v/>
      </c>
      <c r="AH48" s="300" t="str">
        <f t="shared" si="19"/>
        <v/>
      </c>
      <c r="AI48" s="300" t="str">
        <f t="shared" si="20"/>
        <v/>
      </c>
      <c r="AJ48" s="300" t="str">
        <f t="shared" si="21"/>
        <v/>
      </c>
      <c r="AK48" s="300" t="str">
        <f t="shared" si="22"/>
        <v/>
      </c>
      <c r="AL48" s="301" t="str">
        <f t="shared" si="23"/>
        <v/>
      </c>
      <c r="AM48" s="302" t="str">
        <f t="shared" si="24"/>
        <v/>
      </c>
      <c r="AN48" s="303" t="str">
        <f t="shared" si="25"/>
        <v/>
      </c>
      <c r="AO48" s="300" t="str">
        <f t="shared" si="26"/>
        <v/>
      </c>
      <c r="AP48" s="300" t="str">
        <f t="shared" si="27"/>
        <v/>
      </c>
      <c r="AQ48" s="300" t="str">
        <f t="shared" si="28"/>
        <v/>
      </c>
      <c r="AR48" s="300" t="str">
        <f t="shared" si="29"/>
        <v/>
      </c>
      <c r="AS48" s="300" t="str">
        <f t="shared" si="30"/>
        <v/>
      </c>
      <c r="AT48" s="300" t="str">
        <f t="shared" si="31"/>
        <v/>
      </c>
      <c r="AU48" s="300" t="str">
        <f t="shared" si="32"/>
        <v/>
      </c>
      <c r="AV48" s="300" t="str">
        <f t="shared" si="33"/>
        <v/>
      </c>
      <c r="AW48" s="301" t="str">
        <f t="shared" si="37"/>
        <v/>
      </c>
      <c r="AX48" s="302" t="str">
        <f t="shared" si="34"/>
        <v/>
      </c>
      <c r="AY48" s="303" t="str">
        <f t="shared" si="38"/>
        <v/>
      </c>
      <c r="AZ48" s="301" t="str">
        <f t="shared" si="39"/>
        <v/>
      </c>
      <c r="BA48" s="304"/>
      <c r="BB48" s="261"/>
    </row>
    <row r="49" spans="1:54" ht="15.75" x14ac:dyDescent="0.25">
      <c r="A49" s="18"/>
      <c r="B49" s="3">
        <f t="shared" si="35"/>
        <v>7</v>
      </c>
      <c r="C49" s="206" t="str">
        <f t="shared" si="36"/>
        <v>Kindlich  Anna</v>
      </c>
      <c r="D49" s="29"/>
      <c r="E49" s="29"/>
      <c r="F49" s="29"/>
      <c r="G49" s="29"/>
      <c r="H49" s="29"/>
      <c r="I49" s="29"/>
      <c r="J49" s="29"/>
      <c r="K49" s="29"/>
      <c r="L49" s="41" t="str">
        <f t="shared" si="7"/>
        <v/>
      </c>
      <c r="M49" s="41" t="str">
        <f t="shared" si="8"/>
        <v/>
      </c>
      <c r="N49" s="27" t="str">
        <f t="shared" si="9"/>
        <v/>
      </c>
      <c r="O49" s="28"/>
      <c r="P49" s="12"/>
      <c r="Q49" s="12"/>
      <c r="R49" s="12"/>
      <c r="S49" s="12"/>
      <c r="T49" s="12"/>
      <c r="U49" s="12"/>
      <c r="V49" s="12"/>
      <c r="W49" s="25" t="str">
        <f t="shared" si="10"/>
        <v/>
      </c>
      <c r="X49" s="25" t="str">
        <f t="shared" si="11"/>
        <v/>
      </c>
      <c r="Y49" s="42" t="str">
        <f t="shared" si="12"/>
        <v/>
      </c>
      <c r="Z49" s="25" t="str">
        <f t="shared" si="13"/>
        <v/>
      </c>
      <c r="AA49" s="261"/>
      <c r="AB49" s="51" t="str">
        <f t="shared" si="14"/>
        <v>4+</v>
      </c>
      <c r="AC49" s="261"/>
      <c r="AD49" s="300" t="str">
        <f t="shared" si="15"/>
        <v/>
      </c>
      <c r="AE49" s="300" t="str">
        <f t="shared" si="16"/>
        <v/>
      </c>
      <c r="AF49" s="300" t="str">
        <f t="shared" si="17"/>
        <v/>
      </c>
      <c r="AG49" s="300" t="str">
        <f t="shared" si="18"/>
        <v/>
      </c>
      <c r="AH49" s="300" t="str">
        <f t="shared" si="19"/>
        <v/>
      </c>
      <c r="AI49" s="300" t="str">
        <f t="shared" si="20"/>
        <v/>
      </c>
      <c r="AJ49" s="300" t="str">
        <f t="shared" si="21"/>
        <v/>
      </c>
      <c r="AK49" s="300" t="str">
        <f t="shared" si="22"/>
        <v/>
      </c>
      <c r="AL49" s="301" t="str">
        <f t="shared" si="23"/>
        <v/>
      </c>
      <c r="AM49" s="302" t="str">
        <f t="shared" si="24"/>
        <v/>
      </c>
      <c r="AN49" s="303" t="str">
        <f t="shared" si="25"/>
        <v/>
      </c>
      <c r="AO49" s="300" t="str">
        <f t="shared" si="26"/>
        <v/>
      </c>
      <c r="AP49" s="300" t="str">
        <f t="shared" si="27"/>
        <v/>
      </c>
      <c r="AQ49" s="300" t="str">
        <f t="shared" si="28"/>
        <v/>
      </c>
      <c r="AR49" s="300" t="str">
        <f t="shared" si="29"/>
        <v/>
      </c>
      <c r="AS49" s="300" t="str">
        <f t="shared" si="30"/>
        <v/>
      </c>
      <c r="AT49" s="300" t="str">
        <f t="shared" si="31"/>
        <v/>
      </c>
      <c r="AU49" s="300" t="str">
        <f t="shared" si="32"/>
        <v/>
      </c>
      <c r="AV49" s="300" t="str">
        <f t="shared" si="33"/>
        <v/>
      </c>
      <c r="AW49" s="301" t="str">
        <f t="shared" si="37"/>
        <v/>
      </c>
      <c r="AX49" s="302" t="str">
        <f t="shared" si="34"/>
        <v/>
      </c>
      <c r="AY49" s="303" t="str">
        <f t="shared" si="38"/>
        <v/>
      </c>
      <c r="AZ49" s="301" t="str">
        <f t="shared" si="39"/>
        <v/>
      </c>
      <c r="BA49" s="304"/>
      <c r="BB49" s="261"/>
    </row>
    <row r="50" spans="1:54" ht="15.75" x14ac:dyDescent="0.25">
      <c r="A50" s="18"/>
      <c r="B50" s="3">
        <f t="shared" si="35"/>
        <v>8</v>
      </c>
      <c r="C50" s="206" t="str">
        <f t="shared" si="36"/>
        <v>Lichter Max</v>
      </c>
      <c r="D50" s="29"/>
      <c r="E50" s="29"/>
      <c r="F50" s="29"/>
      <c r="G50" s="29"/>
      <c r="H50" s="29"/>
      <c r="I50" s="29"/>
      <c r="J50" s="29"/>
      <c r="K50" s="29"/>
      <c r="L50" s="41" t="str">
        <f t="shared" si="7"/>
        <v/>
      </c>
      <c r="M50" s="41" t="str">
        <f t="shared" si="8"/>
        <v/>
      </c>
      <c r="N50" s="27" t="str">
        <f t="shared" si="9"/>
        <v/>
      </c>
      <c r="O50" s="28"/>
      <c r="P50" s="12"/>
      <c r="Q50" s="12"/>
      <c r="R50" s="12"/>
      <c r="S50" s="12"/>
      <c r="T50" s="12"/>
      <c r="U50" s="12"/>
      <c r="V50" s="12"/>
      <c r="W50" s="25" t="str">
        <f t="shared" si="10"/>
        <v/>
      </c>
      <c r="X50" s="25" t="str">
        <f t="shared" si="11"/>
        <v/>
      </c>
      <c r="Y50" s="42" t="str">
        <f t="shared" si="12"/>
        <v/>
      </c>
      <c r="Z50" s="25" t="str">
        <f t="shared" si="13"/>
        <v/>
      </c>
      <c r="AA50" s="261"/>
      <c r="AB50" s="51">
        <f t="shared" si="14"/>
        <v>4</v>
      </c>
      <c r="AC50" s="261"/>
      <c r="AD50" s="300" t="str">
        <f t="shared" si="15"/>
        <v/>
      </c>
      <c r="AE50" s="300" t="str">
        <f t="shared" si="16"/>
        <v/>
      </c>
      <c r="AF50" s="300" t="str">
        <f t="shared" si="17"/>
        <v/>
      </c>
      <c r="AG50" s="300" t="str">
        <f t="shared" si="18"/>
        <v/>
      </c>
      <c r="AH50" s="300" t="str">
        <f t="shared" si="19"/>
        <v/>
      </c>
      <c r="AI50" s="300" t="str">
        <f t="shared" si="20"/>
        <v/>
      </c>
      <c r="AJ50" s="300" t="str">
        <f t="shared" si="21"/>
        <v/>
      </c>
      <c r="AK50" s="300" t="str">
        <f t="shared" si="22"/>
        <v/>
      </c>
      <c r="AL50" s="301" t="str">
        <f t="shared" si="23"/>
        <v/>
      </c>
      <c r="AM50" s="302" t="str">
        <f t="shared" si="24"/>
        <v/>
      </c>
      <c r="AN50" s="303" t="str">
        <f t="shared" si="25"/>
        <v/>
      </c>
      <c r="AO50" s="300" t="str">
        <f t="shared" si="26"/>
        <v/>
      </c>
      <c r="AP50" s="300" t="str">
        <f t="shared" si="27"/>
        <v/>
      </c>
      <c r="AQ50" s="300" t="str">
        <f t="shared" si="28"/>
        <v/>
      </c>
      <c r="AR50" s="300" t="str">
        <f t="shared" si="29"/>
        <v/>
      </c>
      <c r="AS50" s="300" t="str">
        <f t="shared" si="30"/>
        <v/>
      </c>
      <c r="AT50" s="300" t="str">
        <f t="shared" si="31"/>
        <v/>
      </c>
      <c r="AU50" s="300" t="str">
        <f t="shared" si="32"/>
        <v/>
      </c>
      <c r="AV50" s="300" t="str">
        <f t="shared" si="33"/>
        <v/>
      </c>
      <c r="AW50" s="301" t="str">
        <f t="shared" si="37"/>
        <v/>
      </c>
      <c r="AX50" s="302" t="str">
        <f t="shared" si="34"/>
        <v/>
      </c>
      <c r="AY50" s="303" t="str">
        <f t="shared" si="38"/>
        <v/>
      </c>
      <c r="AZ50" s="301" t="str">
        <f t="shared" si="39"/>
        <v/>
      </c>
      <c r="BA50" s="304"/>
      <c r="BB50" s="261"/>
    </row>
    <row r="51" spans="1:54" ht="15.75" x14ac:dyDescent="0.25">
      <c r="A51" s="18"/>
      <c r="B51" s="3">
        <f t="shared" si="35"/>
        <v>9</v>
      </c>
      <c r="C51" s="206" t="str">
        <f t="shared" si="36"/>
        <v>Meier Michaela</v>
      </c>
      <c r="D51" s="29"/>
      <c r="E51" s="29"/>
      <c r="F51" s="29"/>
      <c r="G51" s="29"/>
      <c r="H51" s="29"/>
      <c r="I51" s="29"/>
      <c r="J51" s="29"/>
      <c r="K51" s="29"/>
      <c r="L51" s="41" t="str">
        <f t="shared" si="7"/>
        <v/>
      </c>
      <c r="M51" s="41" t="str">
        <f t="shared" si="8"/>
        <v/>
      </c>
      <c r="N51" s="27" t="str">
        <f t="shared" si="9"/>
        <v/>
      </c>
      <c r="O51" s="28"/>
      <c r="P51" s="12"/>
      <c r="Q51" s="12"/>
      <c r="R51" s="12"/>
      <c r="S51" s="12"/>
      <c r="T51" s="12"/>
      <c r="U51" s="12"/>
      <c r="V51" s="12"/>
      <c r="W51" s="25" t="str">
        <f t="shared" si="10"/>
        <v/>
      </c>
      <c r="X51" s="25" t="str">
        <f t="shared" si="11"/>
        <v/>
      </c>
      <c r="Y51" s="42" t="str">
        <f t="shared" si="12"/>
        <v/>
      </c>
      <c r="Z51" s="25" t="str">
        <f t="shared" si="13"/>
        <v/>
      </c>
      <c r="AA51" s="261"/>
      <c r="AB51" s="51" t="str">
        <f t="shared" si="14"/>
        <v>2+</v>
      </c>
      <c r="AC51" s="261"/>
      <c r="AD51" s="300" t="str">
        <f t="shared" si="15"/>
        <v/>
      </c>
      <c r="AE51" s="300" t="str">
        <f t="shared" si="16"/>
        <v/>
      </c>
      <c r="AF51" s="300" t="str">
        <f t="shared" si="17"/>
        <v/>
      </c>
      <c r="AG51" s="300" t="str">
        <f t="shared" si="18"/>
        <v/>
      </c>
      <c r="AH51" s="300" t="str">
        <f t="shared" si="19"/>
        <v/>
      </c>
      <c r="AI51" s="300" t="str">
        <f t="shared" si="20"/>
        <v/>
      </c>
      <c r="AJ51" s="300" t="str">
        <f t="shared" si="21"/>
        <v/>
      </c>
      <c r="AK51" s="300" t="str">
        <f t="shared" si="22"/>
        <v/>
      </c>
      <c r="AL51" s="301" t="str">
        <f t="shared" si="23"/>
        <v/>
      </c>
      <c r="AM51" s="302" t="str">
        <f t="shared" si="24"/>
        <v/>
      </c>
      <c r="AN51" s="303" t="str">
        <f t="shared" si="25"/>
        <v/>
      </c>
      <c r="AO51" s="300" t="str">
        <f t="shared" si="26"/>
        <v/>
      </c>
      <c r="AP51" s="300" t="str">
        <f t="shared" si="27"/>
        <v/>
      </c>
      <c r="AQ51" s="300" t="str">
        <f t="shared" si="28"/>
        <v/>
      </c>
      <c r="AR51" s="300" t="str">
        <f t="shared" si="29"/>
        <v/>
      </c>
      <c r="AS51" s="300" t="str">
        <f t="shared" si="30"/>
        <v/>
      </c>
      <c r="AT51" s="300" t="str">
        <f t="shared" si="31"/>
        <v/>
      </c>
      <c r="AU51" s="300" t="str">
        <f t="shared" si="32"/>
        <v/>
      </c>
      <c r="AV51" s="300" t="str">
        <f t="shared" si="33"/>
        <v/>
      </c>
      <c r="AW51" s="301" t="str">
        <f t="shared" si="37"/>
        <v/>
      </c>
      <c r="AX51" s="302" t="str">
        <f t="shared" si="34"/>
        <v/>
      </c>
      <c r="AY51" s="303" t="str">
        <f t="shared" si="38"/>
        <v/>
      </c>
      <c r="AZ51" s="301" t="str">
        <f t="shared" si="39"/>
        <v/>
      </c>
      <c r="BA51" s="304"/>
      <c r="BB51" s="261"/>
    </row>
    <row r="52" spans="1:54" ht="16.5" thickBot="1" x14ac:dyDescent="0.3">
      <c r="A52" s="18"/>
      <c r="B52" s="227">
        <f t="shared" si="35"/>
        <v>10</v>
      </c>
      <c r="C52" s="228" t="str">
        <f t="shared" si="36"/>
        <v>Meyer Adrian</v>
      </c>
      <c r="D52" s="254"/>
      <c r="E52" s="254"/>
      <c r="F52" s="254"/>
      <c r="G52" s="254"/>
      <c r="H52" s="254"/>
      <c r="I52" s="254"/>
      <c r="J52" s="254"/>
      <c r="K52" s="254"/>
      <c r="L52" s="255" t="str">
        <f t="shared" si="7"/>
        <v/>
      </c>
      <c r="M52" s="255" t="str">
        <f t="shared" si="8"/>
        <v/>
      </c>
      <c r="N52" s="256" t="str">
        <f t="shared" si="9"/>
        <v/>
      </c>
      <c r="O52" s="257"/>
      <c r="P52" s="258"/>
      <c r="Q52" s="258"/>
      <c r="R52" s="258"/>
      <c r="S52" s="258"/>
      <c r="T52" s="258"/>
      <c r="U52" s="258"/>
      <c r="V52" s="258"/>
      <c r="W52" s="259" t="str">
        <f t="shared" si="10"/>
        <v/>
      </c>
      <c r="X52" s="259" t="str">
        <f t="shared" si="11"/>
        <v/>
      </c>
      <c r="Y52" s="260" t="str">
        <f t="shared" si="12"/>
        <v/>
      </c>
      <c r="Z52" s="259" t="str">
        <f t="shared" si="13"/>
        <v/>
      </c>
      <c r="AA52" s="261"/>
      <c r="AB52" s="51">
        <f t="shared" si="14"/>
        <v>5</v>
      </c>
      <c r="AC52" s="261"/>
      <c r="AD52" s="300" t="str">
        <f t="shared" si="15"/>
        <v/>
      </c>
      <c r="AE52" s="300" t="str">
        <f t="shared" si="16"/>
        <v/>
      </c>
      <c r="AF52" s="300" t="str">
        <f t="shared" si="17"/>
        <v/>
      </c>
      <c r="AG52" s="300" t="str">
        <f t="shared" si="18"/>
        <v/>
      </c>
      <c r="AH52" s="300" t="str">
        <f t="shared" si="19"/>
        <v/>
      </c>
      <c r="AI52" s="300" t="str">
        <f t="shared" si="20"/>
        <v/>
      </c>
      <c r="AJ52" s="300" t="str">
        <f t="shared" si="21"/>
        <v/>
      </c>
      <c r="AK52" s="300" t="str">
        <f t="shared" si="22"/>
        <v/>
      </c>
      <c r="AL52" s="301" t="str">
        <f t="shared" si="23"/>
        <v/>
      </c>
      <c r="AM52" s="302" t="str">
        <f t="shared" si="24"/>
        <v/>
      </c>
      <c r="AN52" s="303" t="str">
        <f t="shared" si="25"/>
        <v/>
      </c>
      <c r="AO52" s="300" t="str">
        <f t="shared" si="26"/>
        <v/>
      </c>
      <c r="AP52" s="300" t="str">
        <f t="shared" si="27"/>
        <v/>
      </c>
      <c r="AQ52" s="300" t="str">
        <f t="shared" si="28"/>
        <v/>
      </c>
      <c r="AR52" s="300" t="str">
        <f t="shared" si="29"/>
        <v/>
      </c>
      <c r="AS52" s="300" t="str">
        <f t="shared" si="30"/>
        <v/>
      </c>
      <c r="AT52" s="300" t="str">
        <f t="shared" si="31"/>
        <v/>
      </c>
      <c r="AU52" s="300" t="str">
        <f t="shared" si="32"/>
        <v/>
      </c>
      <c r="AV52" s="300" t="str">
        <f t="shared" si="33"/>
        <v/>
      </c>
      <c r="AW52" s="301" t="str">
        <f t="shared" si="37"/>
        <v/>
      </c>
      <c r="AX52" s="302" t="str">
        <f t="shared" si="34"/>
        <v/>
      </c>
      <c r="AY52" s="303" t="str">
        <f t="shared" si="38"/>
        <v/>
      </c>
      <c r="AZ52" s="301" t="str">
        <f t="shared" si="39"/>
        <v/>
      </c>
      <c r="BA52" s="304"/>
      <c r="BB52" s="261"/>
    </row>
    <row r="53" spans="1:54" ht="15.75" x14ac:dyDescent="0.25">
      <c r="A53" s="18"/>
      <c r="B53" s="219">
        <f t="shared" si="35"/>
        <v>11</v>
      </c>
      <c r="C53" s="220" t="str">
        <f t="shared" si="36"/>
        <v>Müller Elfi</v>
      </c>
      <c r="D53" s="247"/>
      <c r="E53" s="247"/>
      <c r="F53" s="247"/>
      <c r="G53" s="247"/>
      <c r="H53" s="247"/>
      <c r="I53" s="247"/>
      <c r="J53" s="247"/>
      <c r="K53" s="247"/>
      <c r="L53" s="248" t="str">
        <f t="shared" si="7"/>
        <v/>
      </c>
      <c r="M53" s="248" t="str">
        <f t="shared" si="8"/>
        <v/>
      </c>
      <c r="N53" s="249" t="str">
        <f t="shared" si="9"/>
        <v/>
      </c>
      <c r="O53" s="250"/>
      <c r="P53" s="251"/>
      <c r="Q53" s="251"/>
      <c r="R53" s="251"/>
      <c r="S53" s="251"/>
      <c r="T53" s="251"/>
      <c r="U53" s="251"/>
      <c r="V53" s="251"/>
      <c r="W53" s="252" t="str">
        <f t="shared" si="10"/>
        <v/>
      </c>
      <c r="X53" s="252" t="str">
        <f t="shared" si="11"/>
        <v/>
      </c>
      <c r="Y53" s="253" t="str">
        <f t="shared" si="12"/>
        <v/>
      </c>
      <c r="Z53" s="252" t="str">
        <f t="shared" si="13"/>
        <v/>
      </c>
      <c r="AA53" s="261"/>
      <c r="AB53" s="51" t="str">
        <f t="shared" si="14"/>
        <v>5+</v>
      </c>
      <c r="AC53" s="261"/>
      <c r="AD53" s="300" t="str">
        <f t="shared" si="15"/>
        <v/>
      </c>
      <c r="AE53" s="300" t="str">
        <f t="shared" si="16"/>
        <v/>
      </c>
      <c r="AF53" s="300" t="str">
        <f t="shared" si="17"/>
        <v/>
      </c>
      <c r="AG53" s="300" t="str">
        <f t="shared" si="18"/>
        <v/>
      </c>
      <c r="AH53" s="300" t="str">
        <f t="shared" si="19"/>
        <v/>
      </c>
      <c r="AI53" s="300" t="str">
        <f t="shared" si="20"/>
        <v/>
      </c>
      <c r="AJ53" s="300" t="str">
        <f t="shared" si="21"/>
        <v/>
      </c>
      <c r="AK53" s="300" t="str">
        <f t="shared" si="22"/>
        <v/>
      </c>
      <c r="AL53" s="301" t="str">
        <f t="shared" si="23"/>
        <v/>
      </c>
      <c r="AM53" s="302" t="str">
        <f t="shared" si="24"/>
        <v/>
      </c>
      <c r="AN53" s="303" t="str">
        <f t="shared" si="25"/>
        <v/>
      </c>
      <c r="AO53" s="300" t="str">
        <f t="shared" si="26"/>
        <v/>
      </c>
      <c r="AP53" s="300" t="str">
        <f t="shared" si="27"/>
        <v/>
      </c>
      <c r="AQ53" s="300" t="str">
        <f t="shared" si="28"/>
        <v/>
      </c>
      <c r="AR53" s="300" t="str">
        <f t="shared" si="29"/>
        <v/>
      </c>
      <c r="AS53" s="300" t="str">
        <f t="shared" si="30"/>
        <v/>
      </c>
      <c r="AT53" s="300" t="str">
        <f t="shared" si="31"/>
        <v/>
      </c>
      <c r="AU53" s="300" t="str">
        <f t="shared" si="32"/>
        <v/>
      </c>
      <c r="AV53" s="300" t="str">
        <f t="shared" si="33"/>
        <v/>
      </c>
      <c r="AW53" s="301" t="str">
        <f t="shared" si="37"/>
        <v/>
      </c>
      <c r="AX53" s="302" t="str">
        <f t="shared" si="34"/>
        <v/>
      </c>
      <c r="AY53" s="303" t="str">
        <f t="shared" si="38"/>
        <v/>
      </c>
      <c r="AZ53" s="301" t="str">
        <f t="shared" si="39"/>
        <v/>
      </c>
      <c r="BA53" s="304"/>
      <c r="BB53" s="261"/>
    </row>
    <row r="54" spans="1:54" ht="15.75" x14ac:dyDescent="0.25">
      <c r="A54" s="18"/>
      <c r="B54" s="3">
        <f t="shared" si="35"/>
        <v>12</v>
      </c>
      <c r="C54" s="206" t="str">
        <f t="shared" si="36"/>
        <v>Mustermann Erika</v>
      </c>
      <c r="D54" s="29"/>
      <c r="E54" s="29"/>
      <c r="F54" s="29"/>
      <c r="G54" s="29"/>
      <c r="H54" s="29"/>
      <c r="I54" s="29"/>
      <c r="J54" s="29"/>
      <c r="K54" s="29"/>
      <c r="L54" s="41" t="str">
        <f t="shared" si="7"/>
        <v/>
      </c>
      <c r="M54" s="41" t="str">
        <f t="shared" si="8"/>
        <v/>
      </c>
      <c r="N54" s="27" t="str">
        <f t="shared" si="9"/>
        <v/>
      </c>
      <c r="O54" s="28"/>
      <c r="P54" s="12"/>
      <c r="Q54" s="12"/>
      <c r="R54" s="12"/>
      <c r="S54" s="12"/>
      <c r="T54" s="12"/>
      <c r="U54" s="12"/>
      <c r="V54" s="12"/>
      <c r="W54" s="25" t="str">
        <f t="shared" si="10"/>
        <v/>
      </c>
      <c r="X54" s="25" t="str">
        <f t="shared" si="11"/>
        <v/>
      </c>
      <c r="Y54" s="42" t="str">
        <f t="shared" si="12"/>
        <v/>
      </c>
      <c r="Z54" s="25" t="str">
        <f t="shared" si="13"/>
        <v/>
      </c>
      <c r="AA54" s="261"/>
      <c r="AB54" s="51">
        <f t="shared" si="14"/>
        <v>6</v>
      </c>
      <c r="AC54" s="261"/>
      <c r="AD54" s="300" t="str">
        <f t="shared" si="15"/>
        <v/>
      </c>
      <c r="AE54" s="300" t="str">
        <f t="shared" si="16"/>
        <v/>
      </c>
      <c r="AF54" s="300" t="str">
        <f t="shared" si="17"/>
        <v/>
      </c>
      <c r="AG54" s="300" t="str">
        <f t="shared" si="18"/>
        <v/>
      </c>
      <c r="AH54" s="300" t="str">
        <f t="shared" si="19"/>
        <v/>
      </c>
      <c r="AI54" s="300" t="str">
        <f t="shared" si="20"/>
        <v/>
      </c>
      <c r="AJ54" s="300" t="str">
        <f t="shared" si="21"/>
        <v/>
      </c>
      <c r="AK54" s="300" t="str">
        <f t="shared" si="22"/>
        <v/>
      </c>
      <c r="AL54" s="301" t="str">
        <f t="shared" si="23"/>
        <v/>
      </c>
      <c r="AM54" s="302" t="str">
        <f t="shared" si="24"/>
        <v/>
      </c>
      <c r="AN54" s="303" t="str">
        <f t="shared" si="25"/>
        <v/>
      </c>
      <c r="AO54" s="300" t="str">
        <f t="shared" si="26"/>
        <v/>
      </c>
      <c r="AP54" s="300" t="str">
        <f t="shared" si="27"/>
        <v/>
      </c>
      <c r="AQ54" s="300" t="str">
        <f t="shared" si="28"/>
        <v/>
      </c>
      <c r="AR54" s="300" t="str">
        <f t="shared" si="29"/>
        <v/>
      </c>
      <c r="AS54" s="300" t="str">
        <f t="shared" si="30"/>
        <v/>
      </c>
      <c r="AT54" s="300" t="str">
        <f t="shared" si="31"/>
        <v/>
      </c>
      <c r="AU54" s="300" t="str">
        <f t="shared" si="32"/>
        <v/>
      </c>
      <c r="AV54" s="300" t="str">
        <f t="shared" si="33"/>
        <v/>
      </c>
      <c r="AW54" s="301" t="str">
        <f t="shared" si="37"/>
        <v/>
      </c>
      <c r="AX54" s="302" t="str">
        <f t="shared" si="34"/>
        <v/>
      </c>
      <c r="AY54" s="303" t="str">
        <f t="shared" si="38"/>
        <v/>
      </c>
      <c r="AZ54" s="301" t="str">
        <f t="shared" si="39"/>
        <v/>
      </c>
      <c r="BA54" s="304"/>
      <c r="BB54" s="261"/>
    </row>
    <row r="55" spans="1:54" ht="15.75" x14ac:dyDescent="0.25">
      <c r="A55" s="18"/>
      <c r="B55" s="3">
        <f t="shared" si="35"/>
        <v>13</v>
      </c>
      <c r="C55" s="206" t="str">
        <f t="shared" si="36"/>
        <v>Rausch Hilde</v>
      </c>
      <c r="D55" s="29"/>
      <c r="E55" s="29"/>
      <c r="F55" s="29"/>
      <c r="G55" s="29"/>
      <c r="H55" s="29"/>
      <c r="I55" s="29"/>
      <c r="J55" s="29"/>
      <c r="K55" s="29"/>
      <c r="L55" s="41" t="str">
        <f t="shared" si="7"/>
        <v/>
      </c>
      <c r="M55" s="41" t="str">
        <f t="shared" si="8"/>
        <v/>
      </c>
      <c r="N55" s="27" t="str">
        <f t="shared" si="9"/>
        <v/>
      </c>
      <c r="O55" s="28"/>
      <c r="P55" s="12"/>
      <c r="Q55" s="12"/>
      <c r="R55" s="12"/>
      <c r="S55" s="12"/>
      <c r="T55" s="12"/>
      <c r="U55" s="12"/>
      <c r="V55" s="12"/>
      <c r="W55" s="25" t="str">
        <f t="shared" si="10"/>
        <v/>
      </c>
      <c r="X55" s="25" t="str">
        <f t="shared" si="11"/>
        <v/>
      </c>
      <c r="Y55" s="42" t="str">
        <f t="shared" si="12"/>
        <v/>
      </c>
      <c r="Z55" s="25" t="str">
        <f t="shared" si="13"/>
        <v/>
      </c>
      <c r="AA55" s="261"/>
      <c r="AB55" s="51" t="str">
        <f t="shared" si="14"/>
        <v>3+</v>
      </c>
      <c r="AC55" s="261"/>
      <c r="AD55" s="300" t="str">
        <f t="shared" si="15"/>
        <v/>
      </c>
      <c r="AE55" s="300" t="str">
        <f t="shared" si="16"/>
        <v/>
      </c>
      <c r="AF55" s="300" t="str">
        <f t="shared" si="17"/>
        <v/>
      </c>
      <c r="AG55" s="300" t="str">
        <f t="shared" si="18"/>
        <v/>
      </c>
      <c r="AH55" s="300" t="str">
        <f t="shared" si="19"/>
        <v/>
      </c>
      <c r="AI55" s="300" t="str">
        <f t="shared" si="20"/>
        <v/>
      </c>
      <c r="AJ55" s="300" t="str">
        <f t="shared" si="21"/>
        <v/>
      </c>
      <c r="AK55" s="300" t="str">
        <f t="shared" si="22"/>
        <v/>
      </c>
      <c r="AL55" s="301" t="str">
        <f t="shared" si="23"/>
        <v/>
      </c>
      <c r="AM55" s="302" t="str">
        <f t="shared" si="24"/>
        <v/>
      </c>
      <c r="AN55" s="303" t="str">
        <f t="shared" si="25"/>
        <v/>
      </c>
      <c r="AO55" s="300" t="str">
        <f t="shared" si="26"/>
        <v/>
      </c>
      <c r="AP55" s="300" t="str">
        <f t="shared" si="27"/>
        <v/>
      </c>
      <c r="AQ55" s="300" t="str">
        <f t="shared" si="28"/>
        <v/>
      </c>
      <c r="AR55" s="300" t="str">
        <f t="shared" si="29"/>
        <v/>
      </c>
      <c r="AS55" s="300" t="str">
        <f t="shared" si="30"/>
        <v/>
      </c>
      <c r="AT55" s="300" t="str">
        <f t="shared" si="31"/>
        <v/>
      </c>
      <c r="AU55" s="300" t="str">
        <f t="shared" si="32"/>
        <v/>
      </c>
      <c r="AV55" s="300" t="str">
        <f t="shared" si="33"/>
        <v/>
      </c>
      <c r="AW55" s="301" t="str">
        <f t="shared" si="37"/>
        <v/>
      </c>
      <c r="AX55" s="302" t="str">
        <f t="shared" si="34"/>
        <v/>
      </c>
      <c r="AY55" s="303" t="str">
        <f t="shared" si="38"/>
        <v/>
      </c>
      <c r="AZ55" s="301" t="str">
        <f t="shared" si="39"/>
        <v/>
      </c>
      <c r="BA55" s="304"/>
      <c r="BB55" s="261"/>
    </row>
    <row r="56" spans="1:54" ht="15.75" x14ac:dyDescent="0.25">
      <c r="A56" s="18"/>
      <c r="B56" s="3">
        <f t="shared" si="35"/>
        <v>14</v>
      </c>
      <c r="C56" s="206" t="str">
        <f t="shared" si="36"/>
        <v>Schmitt Noah</v>
      </c>
      <c r="D56" s="29"/>
      <c r="E56" s="29"/>
      <c r="F56" s="29"/>
      <c r="G56" s="29"/>
      <c r="H56" s="29"/>
      <c r="I56" s="29"/>
      <c r="J56" s="29"/>
      <c r="K56" s="29"/>
      <c r="L56" s="41" t="str">
        <f t="shared" si="7"/>
        <v/>
      </c>
      <c r="M56" s="41" t="str">
        <f t="shared" si="8"/>
        <v/>
      </c>
      <c r="N56" s="27" t="str">
        <f t="shared" si="9"/>
        <v/>
      </c>
      <c r="O56" s="28"/>
      <c r="P56" s="12"/>
      <c r="Q56" s="12"/>
      <c r="R56" s="12"/>
      <c r="S56" s="12"/>
      <c r="T56" s="12"/>
      <c r="U56" s="12"/>
      <c r="V56" s="12"/>
      <c r="W56" s="25" t="str">
        <f t="shared" si="10"/>
        <v/>
      </c>
      <c r="X56" s="25" t="str">
        <f t="shared" si="11"/>
        <v/>
      </c>
      <c r="Y56" s="42" t="str">
        <f t="shared" si="12"/>
        <v/>
      </c>
      <c r="Z56" s="25" t="str">
        <f t="shared" si="13"/>
        <v/>
      </c>
      <c r="AA56" s="261"/>
      <c r="AB56" s="51" t="str">
        <f t="shared" si="14"/>
        <v>2-</v>
      </c>
      <c r="AC56" s="261"/>
      <c r="AD56" s="300" t="str">
        <f t="shared" si="15"/>
        <v/>
      </c>
      <c r="AE56" s="300" t="str">
        <f t="shared" si="16"/>
        <v/>
      </c>
      <c r="AF56" s="300" t="str">
        <f t="shared" si="17"/>
        <v/>
      </c>
      <c r="AG56" s="300" t="str">
        <f t="shared" si="18"/>
        <v/>
      </c>
      <c r="AH56" s="300" t="str">
        <f t="shared" si="19"/>
        <v/>
      </c>
      <c r="AI56" s="300" t="str">
        <f t="shared" si="20"/>
        <v/>
      </c>
      <c r="AJ56" s="300" t="str">
        <f t="shared" si="21"/>
        <v/>
      </c>
      <c r="AK56" s="300" t="str">
        <f t="shared" si="22"/>
        <v/>
      </c>
      <c r="AL56" s="301" t="str">
        <f t="shared" si="23"/>
        <v/>
      </c>
      <c r="AM56" s="302" t="str">
        <f t="shared" si="24"/>
        <v/>
      </c>
      <c r="AN56" s="303" t="str">
        <f t="shared" si="25"/>
        <v/>
      </c>
      <c r="AO56" s="300" t="str">
        <f t="shared" si="26"/>
        <v/>
      </c>
      <c r="AP56" s="300" t="str">
        <f t="shared" si="27"/>
        <v/>
      </c>
      <c r="AQ56" s="300" t="str">
        <f t="shared" si="28"/>
        <v/>
      </c>
      <c r="AR56" s="300" t="str">
        <f t="shared" si="29"/>
        <v/>
      </c>
      <c r="AS56" s="300" t="str">
        <f t="shared" si="30"/>
        <v/>
      </c>
      <c r="AT56" s="300" t="str">
        <f t="shared" si="31"/>
        <v/>
      </c>
      <c r="AU56" s="300" t="str">
        <f t="shared" si="32"/>
        <v/>
      </c>
      <c r="AV56" s="300" t="str">
        <f t="shared" si="33"/>
        <v/>
      </c>
      <c r="AW56" s="301" t="str">
        <f t="shared" si="37"/>
        <v/>
      </c>
      <c r="AX56" s="302" t="str">
        <f t="shared" si="34"/>
        <v/>
      </c>
      <c r="AY56" s="303" t="str">
        <f t="shared" si="38"/>
        <v/>
      </c>
      <c r="AZ56" s="301" t="str">
        <f t="shared" si="39"/>
        <v/>
      </c>
      <c r="BA56" s="304"/>
      <c r="BB56" s="261"/>
    </row>
    <row r="57" spans="1:54" ht="16.5" thickBot="1" x14ac:dyDescent="0.3">
      <c r="A57" s="18"/>
      <c r="B57" s="227">
        <f t="shared" si="35"/>
        <v>15</v>
      </c>
      <c r="C57" s="228" t="str">
        <f t="shared" si="36"/>
        <v>Tolstoi Kurt</v>
      </c>
      <c r="D57" s="254"/>
      <c r="E57" s="254"/>
      <c r="F57" s="254"/>
      <c r="G57" s="254"/>
      <c r="H57" s="254"/>
      <c r="I57" s="254"/>
      <c r="J57" s="254"/>
      <c r="K57" s="254"/>
      <c r="L57" s="255" t="str">
        <f t="shared" si="7"/>
        <v/>
      </c>
      <c r="M57" s="255" t="str">
        <f t="shared" si="8"/>
        <v/>
      </c>
      <c r="N57" s="256" t="str">
        <f t="shared" si="9"/>
        <v/>
      </c>
      <c r="O57" s="257"/>
      <c r="P57" s="258"/>
      <c r="Q57" s="258"/>
      <c r="R57" s="258"/>
      <c r="S57" s="258"/>
      <c r="T57" s="258"/>
      <c r="U57" s="258"/>
      <c r="V57" s="258"/>
      <c r="W57" s="259" t="str">
        <f t="shared" si="10"/>
        <v/>
      </c>
      <c r="X57" s="259" t="str">
        <f t="shared" si="11"/>
        <v/>
      </c>
      <c r="Y57" s="260" t="str">
        <f t="shared" si="12"/>
        <v/>
      </c>
      <c r="Z57" s="259" t="str">
        <f t="shared" si="13"/>
        <v/>
      </c>
      <c r="AA57" s="261"/>
      <c r="AB57" s="51" t="str">
        <f t="shared" si="14"/>
        <v>4+</v>
      </c>
      <c r="AC57" s="261"/>
      <c r="AD57" s="300" t="str">
        <f t="shared" si="15"/>
        <v/>
      </c>
      <c r="AE57" s="300" t="str">
        <f t="shared" si="16"/>
        <v/>
      </c>
      <c r="AF57" s="300" t="str">
        <f t="shared" si="17"/>
        <v/>
      </c>
      <c r="AG57" s="300" t="str">
        <f t="shared" si="18"/>
        <v/>
      </c>
      <c r="AH57" s="300" t="str">
        <f t="shared" si="19"/>
        <v/>
      </c>
      <c r="AI57" s="300" t="str">
        <f t="shared" si="20"/>
        <v/>
      </c>
      <c r="AJ57" s="300" t="str">
        <f t="shared" si="21"/>
        <v/>
      </c>
      <c r="AK57" s="300" t="str">
        <f t="shared" si="22"/>
        <v/>
      </c>
      <c r="AL57" s="301" t="str">
        <f t="shared" si="23"/>
        <v/>
      </c>
      <c r="AM57" s="302" t="str">
        <f t="shared" si="24"/>
        <v/>
      </c>
      <c r="AN57" s="303" t="str">
        <f t="shared" si="25"/>
        <v/>
      </c>
      <c r="AO57" s="300" t="str">
        <f t="shared" si="26"/>
        <v/>
      </c>
      <c r="AP57" s="300" t="str">
        <f t="shared" si="27"/>
        <v/>
      </c>
      <c r="AQ57" s="300" t="str">
        <f t="shared" si="28"/>
        <v/>
      </c>
      <c r="AR57" s="300" t="str">
        <f t="shared" si="29"/>
        <v/>
      </c>
      <c r="AS57" s="300" t="str">
        <f t="shared" si="30"/>
        <v/>
      </c>
      <c r="AT57" s="300" t="str">
        <f t="shared" si="31"/>
        <v/>
      </c>
      <c r="AU57" s="300" t="str">
        <f t="shared" si="32"/>
        <v/>
      </c>
      <c r="AV57" s="300" t="str">
        <f t="shared" si="33"/>
        <v/>
      </c>
      <c r="AW57" s="301" t="str">
        <f t="shared" si="37"/>
        <v/>
      </c>
      <c r="AX57" s="302" t="str">
        <f t="shared" si="34"/>
        <v/>
      </c>
      <c r="AY57" s="303" t="str">
        <f t="shared" si="38"/>
        <v/>
      </c>
      <c r="AZ57" s="301" t="str">
        <f t="shared" si="39"/>
        <v/>
      </c>
      <c r="BA57" s="304"/>
      <c r="BB57" s="261"/>
    </row>
    <row r="58" spans="1:54" ht="15.75" x14ac:dyDescent="0.25">
      <c r="A58" s="18"/>
      <c r="B58" s="219">
        <f t="shared" si="35"/>
        <v>16</v>
      </c>
      <c r="C58" s="220" t="str">
        <f t="shared" si="36"/>
        <v>Weil Horst</v>
      </c>
      <c r="D58" s="247"/>
      <c r="E58" s="247"/>
      <c r="F58" s="247"/>
      <c r="G58" s="247"/>
      <c r="H58" s="247"/>
      <c r="I58" s="247"/>
      <c r="J58" s="247"/>
      <c r="K58" s="247"/>
      <c r="L58" s="248" t="str">
        <f t="shared" si="7"/>
        <v/>
      </c>
      <c r="M58" s="248" t="str">
        <f t="shared" si="8"/>
        <v/>
      </c>
      <c r="N58" s="249" t="str">
        <f t="shared" si="9"/>
        <v/>
      </c>
      <c r="O58" s="250"/>
      <c r="P58" s="251"/>
      <c r="Q58" s="251"/>
      <c r="R58" s="251"/>
      <c r="S58" s="251"/>
      <c r="T58" s="251"/>
      <c r="U58" s="251"/>
      <c r="V58" s="251"/>
      <c r="W58" s="252" t="str">
        <f t="shared" si="10"/>
        <v/>
      </c>
      <c r="X58" s="252" t="str">
        <f t="shared" si="11"/>
        <v/>
      </c>
      <c r="Y58" s="253" t="str">
        <f t="shared" si="12"/>
        <v/>
      </c>
      <c r="Z58" s="252" t="str">
        <f t="shared" si="13"/>
        <v/>
      </c>
      <c r="AA58" s="261"/>
      <c r="AB58" s="51" t="str">
        <f t="shared" si="14"/>
        <v>4-</v>
      </c>
      <c r="AC58" s="261"/>
      <c r="AD58" s="300" t="str">
        <f t="shared" si="15"/>
        <v/>
      </c>
      <c r="AE58" s="300" t="str">
        <f t="shared" si="16"/>
        <v/>
      </c>
      <c r="AF58" s="300" t="str">
        <f t="shared" si="17"/>
        <v/>
      </c>
      <c r="AG58" s="300" t="str">
        <f t="shared" si="18"/>
        <v/>
      </c>
      <c r="AH58" s="300" t="str">
        <f t="shared" si="19"/>
        <v/>
      </c>
      <c r="AI58" s="300" t="str">
        <f t="shared" si="20"/>
        <v/>
      </c>
      <c r="AJ58" s="300" t="str">
        <f t="shared" si="21"/>
        <v/>
      </c>
      <c r="AK58" s="300" t="str">
        <f t="shared" si="22"/>
        <v/>
      </c>
      <c r="AL58" s="301" t="str">
        <f t="shared" si="23"/>
        <v/>
      </c>
      <c r="AM58" s="302" t="str">
        <f t="shared" si="24"/>
        <v/>
      </c>
      <c r="AN58" s="303" t="str">
        <f t="shared" si="25"/>
        <v/>
      </c>
      <c r="AO58" s="300" t="str">
        <f t="shared" si="26"/>
        <v/>
      </c>
      <c r="AP58" s="300" t="str">
        <f t="shared" si="27"/>
        <v/>
      </c>
      <c r="AQ58" s="300" t="str">
        <f t="shared" si="28"/>
        <v/>
      </c>
      <c r="AR58" s="300" t="str">
        <f t="shared" si="29"/>
        <v/>
      </c>
      <c r="AS58" s="300" t="str">
        <f t="shared" si="30"/>
        <v/>
      </c>
      <c r="AT58" s="300" t="str">
        <f t="shared" si="31"/>
        <v/>
      </c>
      <c r="AU58" s="300" t="str">
        <f t="shared" si="32"/>
        <v/>
      </c>
      <c r="AV58" s="300" t="str">
        <f t="shared" si="33"/>
        <v/>
      </c>
      <c r="AW58" s="301" t="str">
        <f t="shared" si="37"/>
        <v/>
      </c>
      <c r="AX58" s="302" t="str">
        <f t="shared" si="34"/>
        <v/>
      </c>
      <c r="AY58" s="303" t="str">
        <f t="shared" si="38"/>
        <v/>
      </c>
      <c r="AZ58" s="301" t="str">
        <f t="shared" si="39"/>
        <v/>
      </c>
      <c r="BA58" s="304"/>
      <c r="BB58" s="261"/>
    </row>
    <row r="59" spans="1:54" ht="15.75" x14ac:dyDescent="0.25">
      <c r="A59" s="18"/>
      <c r="B59" s="3">
        <f t="shared" si="35"/>
        <v>17</v>
      </c>
      <c r="C59" s="206" t="str">
        <f t="shared" si="36"/>
        <v>Wunderlich Klara</v>
      </c>
      <c r="D59" s="29"/>
      <c r="E59" s="29"/>
      <c r="F59" s="29"/>
      <c r="G59" s="29"/>
      <c r="H59" s="29"/>
      <c r="I59" s="29"/>
      <c r="J59" s="29"/>
      <c r="K59" s="29"/>
      <c r="L59" s="41" t="str">
        <f t="shared" si="7"/>
        <v/>
      </c>
      <c r="M59" s="41" t="str">
        <f t="shared" si="8"/>
        <v/>
      </c>
      <c r="N59" s="27" t="str">
        <f t="shared" si="9"/>
        <v/>
      </c>
      <c r="O59" s="28"/>
      <c r="P59" s="12"/>
      <c r="Q59" s="12"/>
      <c r="R59" s="12"/>
      <c r="S59" s="12"/>
      <c r="T59" s="12"/>
      <c r="U59" s="12"/>
      <c r="V59" s="12"/>
      <c r="W59" s="25" t="str">
        <f t="shared" si="10"/>
        <v/>
      </c>
      <c r="X59" s="25" t="str">
        <f t="shared" si="11"/>
        <v/>
      </c>
      <c r="Y59" s="42" t="str">
        <f t="shared" si="12"/>
        <v/>
      </c>
      <c r="Z59" s="25" t="str">
        <f t="shared" si="13"/>
        <v/>
      </c>
      <c r="AA59" s="261"/>
      <c r="AB59" s="51" t="str">
        <f t="shared" si="14"/>
        <v>3-</v>
      </c>
      <c r="AC59" s="261"/>
      <c r="AD59" s="300" t="str">
        <f t="shared" si="15"/>
        <v/>
      </c>
      <c r="AE59" s="300" t="str">
        <f t="shared" si="16"/>
        <v/>
      </c>
      <c r="AF59" s="300" t="str">
        <f t="shared" si="17"/>
        <v/>
      </c>
      <c r="AG59" s="300" t="str">
        <f t="shared" si="18"/>
        <v/>
      </c>
      <c r="AH59" s="300" t="str">
        <f t="shared" si="19"/>
        <v/>
      </c>
      <c r="AI59" s="300" t="str">
        <f t="shared" si="20"/>
        <v/>
      </c>
      <c r="AJ59" s="300" t="str">
        <f t="shared" si="21"/>
        <v/>
      </c>
      <c r="AK59" s="300" t="str">
        <f t="shared" si="22"/>
        <v/>
      </c>
      <c r="AL59" s="301" t="str">
        <f t="shared" si="23"/>
        <v/>
      </c>
      <c r="AM59" s="302" t="str">
        <f t="shared" si="24"/>
        <v/>
      </c>
      <c r="AN59" s="303" t="str">
        <f t="shared" si="25"/>
        <v/>
      </c>
      <c r="AO59" s="300" t="str">
        <f t="shared" si="26"/>
        <v/>
      </c>
      <c r="AP59" s="300" t="str">
        <f t="shared" si="27"/>
        <v/>
      </c>
      <c r="AQ59" s="300" t="str">
        <f t="shared" si="28"/>
        <v/>
      </c>
      <c r="AR59" s="300" t="str">
        <f t="shared" si="29"/>
        <v/>
      </c>
      <c r="AS59" s="300" t="str">
        <f t="shared" si="30"/>
        <v/>
      </c>
      <c r="AT59" s="300" t="str">
        <f t="shared" si="31"/>
        <v/>
      </c>
      <c r="AU59" s="300" t="str">
        <f t="shared" si="32"/>
        <v/>
      </c>
      <c r="AV59" s="300" t="str">
        <f t="shared" si="33"/>
        <v/>
      </c>
      <c r="AW59" s="301" t="str">
        <f t="shared" si="37"/>
        <v/>
      </c>
      <c r="AX59" s="302" t="str">
        <f t="shared" si="34"/>
        <v/>
      </c>
      <c r="AY59" s="303" t="str">
        <f t="shared" si="38"/>
        <v/>
      </c>
      <c r="AZ59" s="301" t="str">
        <f t="shared" si="39"/>
        <v/>
      </c>
      <c r="BA59" s="304"/>
      <c r="BB59" s="261"/>
    </row>
    <row r="60" spans="1:54" ht="15.75" x14ac:dyDescent="0.25">
      <c r="A60" s="18"/>
      <c r="B60" s="3">
        <f t="shared" si="35"/>
        <v>18</v>
      </c>
      <c r="C60" s="206" t="str">
        <f t="shared" si="36"/>
        <v>Zeien Sophie</v>
      </c>
      <c r="D60" s="29"/>
      <c r="E60" s="29"/>
      <c r="F60" s="29"/>
      <c r="G60" s="29"/>
      <c r="H60" s="29"/>
      <c r="I60" s="29"/>
      <c r="J60" s="29"/>
      <c r="K60" s="29"/>
      <c r="L60" s="41" t="str">
        <f t="shared" si="7"/>
        <v/>
      </c>
      <c r="M60" s="41" t="str">
        <f t="shared" si="8"/>
        <v/>
      </c>
      <c r="N60" s="27" t="str">
        <f t="shared" si="9"/>
        <v/>
      </c>
      <c r="O60" s="28"/>
      <c r="P60" s="12"/>
      <c r="Q60" s="12"/>
      <c r="R60" s="12"/>
      <c r="S60" s="12"/>
      <c r="T60" s="12"/>
      <c r="U60" s="12"/>
      <c r="V60" s="12"/>
      <c r="W60" s="25" t="str">
        <f t="shared" si="10"/>
        <v/>
      </c>
      <c r="X60" s="25" t="str">
        <f t="shared" si="11"/>
        <v/>
      </c>
      <c r="Y60" s="42" t="str">
        <f t="shared" si="12"/>
        <v/>
      </c>
      <c r="Z60" s="25" t="str">
        <f t="shared" si="13"/>
        <v/>
      </c>
      <c r="AA60" s="261"/>
      <c r="AB60" s="51" t="str">
        <f t="shared" si="14"/>
        <v>5-</v>
      </c>
      <c r="AC60" s="261"/>
      <c r="AD60" s="300" t="str">
        <f t="shared" si="15"/>
        <v/>
      </c>
      <c r="AE60" s="300" t="str">
        <f t="shared" si="16"/>
        <v/>
      </c>
      <c r="AF60" s="300" t="str">
        <f t="shared" si="17"/>
        <v/>
      </c>
      <c r="AG60" s="300" t="str">
        <f t="shared" si="18"/>
        <v/>
      </c>
      <c r="AH60" s="300" t="str">
        <f t="shared" si="19"/>
        <v/>
      </c>
      <c r="AI60" s="300" t="str">
        <f t="shared" si="20"/>
        <v/>
      </c>
      <c r="AJ60" s="300" t="str">
        <f t="shared" si="21"/>
        <v/>
      </c>
      <c r="AK60" s="300" t="str">
        <f t="shared" si="22"/>
        <v/>
      </c>
      <c r="AL60" s="301" t="str">
        <f t="shared" si="23"/>
        <v/>
      </c>
      <c r="AM60" s="302" t="str">
        <f t="shared" si="24"/>
        <v/>
      </c>
      <c r="AN60" s="303" t="str">
        <f t="shared" si="25"/>
        <v/>
      </c>
      <c r="AO60" s="300" t="str">
        <f t="shared" si="26"/>
        <v/>
      </c>
      <c r="AP60" s="300" t="str">
        <f t="shared" si="27"/>
        <v/>
      </c>
      <c r="AQ60" s="300" t="str">
        <f t="shared" si="28"/>
        <v/>
      </c>
      <c r="AR60" s="300" t="str">
        <f t="shared" si="29"/>
        <v/>
      </c>
      <c r="AS60" s="300" t="str">
        <f t="shared" si="30"/>
        <v/>
      </c>
      <c r="AT60" s="300" t="str">
        <f t="shared" si="31"/>
        <v/>
      </c>
      <c r="AU60" s="300" t="str">
        <f t="shared" si="32"/>
        <v/>
      </c>
      <c r="AV60" s="300" t="str">
        <f t="shared" si="33"/>
        <v/>
      </c>
      <c r="AW60" s="301" t="str">
        <f t="shared" si="37"/>
        <v/>
      </c>
      <c r="AX60" s="302" t="str">
        <f t="shared" si="34"/>
        <v/>
      </c>
      <c r="AY60" s="303" t="str">
        <f t="shared" si="38"/>
        <v/>
      </c>
      <c r="AZ60" s="301" t="str">
        <f t="shared" si="39"/>
        <v/>
      </c>
      <c r="BA60" s="304"/>
      <c r="BB60" s="261"/>
    </row>
    <row r="61" spans="1:54" ht="15.75" x14ac:dyDescent="0.25">
      <c r="A61" s="18"/>
      <c r="B61" s="3">
        <f t="shared" si="35"/>
        <v>19</v>
      </c>
      <c r="C61" s="206" t="str">
        <f t="shared" si="36"/>
        <v>Zeien Rainer</v>
      </c>
      <c r="D61" s="29"/>
      <c r="E61" s="29"/>
      <c r="F61" s="29"/>
      <c r="G61" s="29"/>
      <c r="H61" s="29"/>
      <c r="I61" s="29"/>
      <c r="J61" s="29"/>
      <c r="K61" s="29"/>
      <c r="L61" s="41" t="str">
        <f t="shared" si="7"/>
        <v/>
      </c>
      <c r="M61" s="41" t="str">
        <f t="shared" si="8"/>
        <v/>
      </c>
      <c r="N61" s="27" t="str">
        <f t="shared" si="9"/>
        <v/>
      </c>
      <c r="O61" s="28"/>
      <c r="P61" s="12"/>
      <c r="Q61" s="12"/>
      <c r="R61" s="12"/>
      <c r="S61" s="12"/>
      <c r="T61" s="12"/>
      <c r="U61" s="12"/>
      <c r="V61" s="12"/>
      <c r="W61" s="25" t="str">
        <f t="shared" si="10"/>
        <v/>
      </c>
      <c r="X61" s="25" t="str">
        <f t="shared" si="11"/>
        <v/>
      </c>
      <c r="Y61" s="42" t="str">
        <f t="shared" si="12"/>
        <v/>
      </c>
      <c r="Z61" s="25" t="str">
        <f t="shared" si="13"/>
        <v/>
      </c>
      <c r="AA61" s="261"/>
      <c r="AB61" s="51" t="str">
        <f t="shared" si="14"/>
        <v>3+</v>
      </c>
      <c r="AC61" s="261"/>
      <c r="AD61" s="300" t="str">
        <f t="shared" si="15"/>
        <v/>
      </c>
      <c r="AE61" s="300" t="str">
        <f t="shared" si="16"/>
        <v/>
      </c>
      <c r="AF61" s="300" t="str">
        <f t="shared" si="17"/>
        <v/>
      </c>
      <c r="AG61" s="300" t="str">
        <f t="shared" si="18"/>
        <v/>
      </c>
      <c r="AH61" s="300" t="str">
        <f t="shared" si="19"/>
        <v/>
      </c>
      <c r="AI61" s="300" t="str">
        <f t="shared" si="20"/>
        <v/>
      </c>
      <c r="AJ61" s="300" t="str">
        <f t="shared" si="21"/>
        <v/>
      </c>
      <c r="AK61" s="300" t="str">
        <f t="shared" si="22"/>
        <v/>
      </c>
      <c r="AL61" s="301" t="str">
        <f t="shared" si="23"/>
        <v/>
      </c>
      <c r="AM61" s="302" t="str">
        <f t="shared" si="24"/>
        <v/>
      </c>
      <c r="AN61" s="303" t="str">
        <f t="shared" si="25"/>
        <v/>
      </c>
      <c r="AO61" s="300" t="str">
        <f t="shared" si="26"/>
        <v/>
      </c>
      <c r="AP61" s="300" t="str">
        <f t="shared" si="27"/>
        <v/>
      </c>
      <c r="AQ61" s="300" t="str">
        <f t="shared" si="28"/>
        <v/>
      </c>
      <c r="AR61" s="300" t="str">
        <f t="shared" si="29"/>
        <v/>
      </c>
      <c r="AS61" s="300" t="str">
        <f t="shared" si="30"/>
        <v/>
      </c>
      <c r="AT61" s="300" t="str">
        <f t="shared" si="31"/>
        <v/>
      </c>
      <c r="AU61" s="300" t="str">
        <f t="shared" si="32"/>
        <v/>
      </c>
      <c r="AV61" s="300" t="str">
        <f t="shared" si="33"/>
        <v/>
      </c>
      <c r="AW61" s="301" t="str">
        <f t="shared" si="37"/>
        <v/>
      </c>
      <c r="AX61" s="302" t="str">
        <f t="shared" si="34"/>
        <v/>
      </c>
      <c r="AY61" s="303" t="str">
        <f t="shared" si="38"/>
        <v/>
      </c>
      <c r="AZ61" s="301" t="str">
        <f t="shared" si="39"/>
        <v/>
      </c>
      <c r="BA61" s="304"/>
      <c r="BB61" s="261"/>
    </row>
    <row r="62" spans="1:54" ht="16.5" thickBot="1" x14ac:dyDescent="0.3">
      <c r="A62" s="18"/>
      <c r="B62" s="227">
        <f t="shared" si="35"/>
        <v>20</v>
      </c>
      <c r="C62" s="228" t="str">
        <f t="shared" si="36"/>
        <v/>
      </c>
      <c r="D62" s="254"/>
      <c r="E62" s="254"/>
      <c r="F62" s="254"/>
      <c r="G62" s="254"/>
      <c r="H62" s="254"/>
      <c r="I62" s="254"/>
      <c r="J62" s="254"/>
      <c r="K62" s="254"/>
      <c r="L62" s="255" t="str">
        <f t="shared" si="7"/>
        <v/>
      </c>
      <c r="M62" s="255" t="str">
        <f t="shared" si="8"/>
        <v/>
      </c>
      <c r="N62" s="256" t="str">
        <f t="shared" si="9"/>
        <v/>
      </c>
      <c r="O62" s="257"/>
      <c r="P62" s="258"/>
      <c r="Q62" s="258"/>
      <c r="R62" s="258"/>
      <c r="S62" s="258"/>
      <c r="T62" s="258"/>
      <c r="U62" s="258"/>
      <c r="V62" s="258"/>
      <c r="W62" s="259" t="str">
        <f t="shared" si="10"/>
        <v/>
      </c>
      <c r="X62" s="259" t="str">
        <f t="shared" si="11"/>
        <v/>
      </c>
      <c r="Y62" s="260" t="str">
        <f t="shared" si="12"/>
        <v/>
      </c>
      <c r="Z62" s="259" t="str">
        <f t="shared" si="13"/>
        <v/>
      </c>
      <c r="AA62" s="261"/>
      <c r="AB62" s="51" t="str">
        <f t="shared" si="14"/>
        <v/>
      </c>
      <c r="AC62" s="261"/>
      <c r="AD62" s="300" t="str">
        <f t="shared" si="15"/>
        <v/>
      </c>
      <c r="AE62" s="300" t="str">
        <f t="shared" si="16"/>
        <v/>
      </c>
      <c r="AF62" s="300" t="str">
        <f t="shared" si="17"/>
        <v/>
      </c>
      <c r="AG62" s="300" t="str">
        <f t="shared" si="18"/>
        <v/>
      </c>
      <c r="AH62" s="300" t="str">
        <f t="shared" si="19"/>
        <v/>
      </c>
      <c r="AI62" s="300" t="str">
        <f t="shared" si="20"/>
        <v/>
      </c>
      <c r="AJ62" s="300" t="str">
        <f t="shared" si="21"/>
        <v/>
      </c>
      <c r="AK62" s="300" t="str">
        <f t="shared" si="22"/>
        <v/>
      </c>
      <c r="AL62" s="301" t="str">
        <f t="shared" si="23"/>
        <v/>
      </c>
      <c r="AM62" s="302" t="str">
        <f t="shared" si="24"/>
        <v/>
      </c>
      <c r="AN62" s="303" t="str">
        <f t="shared" si="25"/>
        <v/>
      </c>
      <c r="AO62" s="300" t="str">
        <f t="shared" si="26"/>
        <v/>
      </c>
      <c r="AP62" s="300" t="str">
        <f t="shared" si="27"/>
        <v/>
      </c>
      <c r="AQ62" s="300" t="str">
        <f t="shared" si="28"/>
        <v/>
      </c>
      <c r="AR62" s="300" t="str">
        <f t="shared" si="29"/>
        <v/>
      </c>
      <c r="AS62" s="300" t="str">
        <f t="shared" si="30"/>
        <v/>
      </c>
      <c r="AT62" s="300" t="str">
        <f t="shared" si="31"/>
        <v/>
      </c>
      <c r="AU62" s="300" t="str">
        <f t="shared" si="32"/>
        <v/>
      </c>
      <c r="AV62" s="300" t="str">
        <f t="shared" si="33"/>
        <v/>
      </c>
      <c r="AW62" s="301" t="str">
        <f t="shared" si="37"/>
        <v/>
      </c>
      <c r="AX62" s="302" t="str">
        <f t="shared" si="34"/>
        <v/>
      </c>
      <c r="AY62" s="303" t="str">
        <f t="shared" si="38"/>
        <v/>
      </c>
      <c r="AZ62" s="301" t="str">
        <f t="shared" si="39"/>
        <v/>
      </c>
      <c r="BA62" s="304"/>
      <c r="BB62" s="261"/>
    </row>
    <row r="63" spans="1:54" ht="15.75" x14ac:dyDescent="0.25">
      <c r="A63" s="18"/>
      <c r="B63" s="219">
        <f t="shared" si="35"/>
        <v>21</v>
      </c>
      <c r="C63" s="220" t="str">
        <f t="shared" si="36"/>
        <v/>
      </c>
      <c r="D63" s="247"/>
      <c r="E63" s="247"/>
      <c r="F63" s="247"/>
      <c r="G63" s="247"/>
      <c r="H63" s="247"/>
      <c r="I63" s="247"/>
      <c r="J63" s="247"/>
      <c r="K63" s="247"/>
      <c r="L63" s="248" t="str">
        <f t="shared" si="7"/>
        <v/>
      </c>
      <c r="M63" s="248" t="str">
        <f t="shared" si="8"/>
        <v/>
      </c>
      <c r="N63" s="249" t="str">
        <f t="shared" si="9"/>
        <v/>
      </c>
      <c r="O63" s="250"/>
      <c r="P63" s="251"/>
      <c r="Q63" s="251"/>
      <c r="R63" s="251"/>
      <c r="S63" s="251"/>
      <c r="T63" s="251"/>
      <c r="U63" s="251"/>
      <c r="V63" s="251"/>
      <c r="W63" s="252" t="str">
        <f t="shared" si="10"/>
        <v/>
      </c>
      <c r="X63" s="252" t="str">
        <f t="shared" si="11"/>
        <v/>
      </c>
      <c r="Y63" s="253" t="str">
        <f t="shared" si="12"/>
        <v/>
      </c>
      <c r="Z63" s="252" t="str">
        <f t="shared" si="13"/>
        <v/>
      </c>
      <c r="AA63" s="261"/>
      <c r="AB63" s="51" t="str">
        <f t="shared" si="14"/>
        <v/>
      </c>
      <c r="AC63" s="261"/>
      <c r="AD63" s="300" t="str">
        <f t="shared" si="15"/>
        <v/>
      </c>
      <c r="AE63" s="300" t="str">
        <f t="shared" si="16"/>
        <v/>
      </c>
      <c r="AF63" s="300" t="str">
        <f t="shared" si="17"/>
        <v/>
      </c>
      <c r="AG63" s="300" t="str">
        <f t="shared" si="18"/>
        <v/>
      </c>
      <c r="AH63" s="300" t="str">
        <f t="shared" si="19"/>
        <v/>
      </c>
      <c r="AI63" s="300" t="str">
        <f t="shared" si="20"/>
        <v/>
      </c>
      <c r="AJ63" s="300" t="str">
        <f t="shared" si="21"/>
        <v/>
      </c>
      <c r="AK63" s="300" t="str">
        <f t="shared" si="22"/>
        <v/>
      </c>
      <c r="AL63" s="301" t="str">
        <f t="shared" si="23"/>
        <v/>
      </c>
      <c r="AM63" s="302" t="str">
        <f t="shared" si="24"/>
        <v/>
      </c>
      <c r="AN63" s="303" t="str">
        <f t="shared" si="25"/>
        <v/>
      </c>
      <c r="AO63" s="300" t="str">
        <f t="shared" si="26"/>
        <v/>
      </c>
      <c r="AP63" s="300" t="str">
        <f t="shared" si="27"/>
        <v/>
      </c>
      <c r="AQ63" s="300" t="str">
        <f t="shared" si="28"/>
        <v/>
      </c>
      <c r="AR63" s="300" t="str">
        <f t="shared" si="29"/>
        <v/>
      </c>
      <c r="AS63" s="300" t="str">
        <f t="shared" si="30"/>
        <v/>
      </c>
      <c r="AT63" s="300" t="str">
        <f t="shared" si="31"/>
        <v/>
      </c>
      <c r="AU63" s="300" t="str">
        <f t="shared" si="32"/>
        <v/>
      </c>
      <c r="AV63" s="300" t="str">
        <f t="shared" si="33"/>
        <v/>
      </c>
      <c r="AW63" s="301" t="str">
        <f t="shared" si="37"/>
        <v/>
      </c>
      <c r="AX63" s="302" t="str">
        <f t="shared" si="34"/>
        <v/>
      </c>
      <c r="AY63" s="303" t="str">
        <f t="shared" si="38"/>
        <v/>
      </c>
      <c r="AZ63" s="301" t="str">
        <f t="shared" si="39"/>
        <v/>
      </c>
      <c r="BA63" s="304"/>
      <c r="BB63" s="261"/>
    </row>
    <row r="64" spans="1:54" ht="15.75" x14ac:dyDescent="0.25">
      <c r="A64" s="18"/>
      <c r="B64" s="3">
        <f t="shared" si="35"/>
        <v>22</v>
      </c>
      <c r="C64" s="206" t="str">
        <f t="shared" si="36"/>
        <v/>
      </c>
      <c r="D64" s="29"/>
      <c r="E64" s="29"/>
      <c r="F64" s="29"/>
      <c r="G64" s="29"/>
      <c r="H64" s="29"/>
      <c r="I64" s="29"/>
      <c r="J64" s="29"/>
      <c r="K64" s="29"/>
      <c r="L64" s="41" t="str">
        <f t="shared" si="7"/>
        <v/>
      </c>
      <c r="M64" s="41" t="str">
        <f t="shared" si="8"/>
        <v/>
      </c>
      <c r="N64" s="27" t="str">
        <f t="shared" si="9"/>
        <v/>
      </c>
      <c r="O64" s="28"/>
      <c r="P64" s="12"/>
      <c r="Q64" s="12"/>
      <c r="R64" s="12"/>
      <c r="S64" s="12"/>
      <c r="T64" s="12"/>
      <c r="U64" s="12"/>
      <c r="V64" s="12"/>
      <c r="W64" s="25" t="str">
        <f t="shared" si="10"/>
        <v/>
      </c>
      <c r="X64" s="25" t="str">
        <f t="shared" si="11"/>
        <v/>
      </c>
      <c r="Y64" s="42" t="str">
        <f t="shared" si="12"/>
        <v/>
      </c>
      <c r="Z64" s="25" t="str">
        <f t="shared" si="13"/>
        <v/>
      </c>
      <c r="AA64" s="261"/>
      <c r="AB64" s="51" t="str">
        <f t="shared" si="14"/>
        <v/>
      </c>
      <c r="AC64" s="261"/>
      <c r="AD64" s="300" t="str">
        <f t="shared" si="15"/>
        <v/>
      </c>
      <c r="AE64" s="300" t="str">
        <f t="shared" si="16"/>
        <v/>
      </c>
      <c r="AF64" s="300" t="str">
        <f t="shared" si="17"/>
        <v/>
      </c>
      <c r="AG64" s="300" t="str">
        <f t="shared" si="18"/>
        <v/>
      </c>
      <c r="AH64" s="300" t="str">
        <f t="shared" si="19"/>
        <v/>
      </c>
      <c r="AI64" s="300" t="str">
        <f t="shared" si="20"/>
        <v/>
      </c>
      <c r="AJ64" s="300" t="str">
        <f t="shared" si="21"/>
        <v/>
      </c>
      <c r="AK64" s="300" t="str">
        <f t="shared" si="22"/>
        <v/>
      </c>
      <c r="AL64" s="301" t="str">
        <f t="shared" si="23"/>
        <v/>
      </c>
      <c r="AM64" s="302" t="str">
        <f t="shared" si="24"/>
        <v/>
      </c>
      <c r="AN64" s="303" t="str">
        <f t="shared" si="25"/>
        <v/>
      </c>
      <c r="AO64" s="300" t="str">
        <f t="shared" si="26"/>
        <v/>
      </c>
      <c r="AP64" s="300" t="str">
        <f t="shared" si="27"/>
        <v/>
      </c>
      <c r="AQ64" s="300" t="str">
        <f t="shared" si="28"/>
        <v/>
      </c>
      <c r="AR64" s="300" t="str">
        <f t="shared" si="29"/>
        <v/>
      </c>
      <c r="AS64" s="300" t="str">
        <f t="shared" si="30"/>
        <v/>
      </c>
      <c r="AT64" s="300" t="str">
        <f t="shared" si="31"/>
        <v/>
      </c>
      <c r="AU64" s="300" t="str">
        <f t="shared" si="32"/>
        <v/>
      </c>
      <c r="AV64" s="300" t="str">
        <f t="shared" si="33"/>
        <v/>
      </c>
      <c r="AW64" s="301" t="str">
        <f t="shared" si="37"/>
        <v/>
      </c>
      <c r="AX64" s="302" t="str">
        <f t="shared" si="34"/>
        <v/>
      </c>
      <c r="AY64" s="303" t="str">
        <f t="shared" si="38"/>
        <v/>
      </c>
      <c r="AZ64" s="301" t="str">
        <f t="shared" si="39"/>
        <v/>
      </c>
      <c r="BA64" s="304"/>
      <c r="BB64" s="261"/>
    </row>
    <row r="65" spans="1:57" ht="15.75" x14ac:dyDescent="0.25">
      <c r="A65" s="18"/>
      <c r="B65" s="3">
        <f t="shared" si="35"/>
        <v>23</v>
      </c>
      <c r="C65" s="206" t="str">
        <f t="shared" si="36"/>
        <v/>
      </c>
      <c r="D65" s="29"/>
      <c r="E65" s="29"/>
      <c r="F65" s="29"/>
      <c r="G65" s="29"/>
      <c r="H65" s="29"/>
      <c r="I65" s="29"/>
      <c r="J65" s="29"/>
      <c r="K65" s="29"/>
      <c r="L65" s="41" t="str">
        <f t="shared" si="7"/>
        <v/>
      </c>
      <c r="M65" s="41" t="str">
        <f t="shared" si="8"/>
        <v/>
      </c>
      <c r="N65" s="27" t="str">
        <f t="shared" si="9"/>
        <v/>
      </c>
      <c r="O65" s="28"/>
      <c r="P65" s="12"/>
      <c r="Q65" s="12"/>
      <c r="R65" s="12"/>
      <c r="S65" s="12"/>
      <c r="T65" s="12"/>
      <c r="U65" s="12"/>
      <c r="V65" s="12"/>
      <c r="W65" s="25" t="str">
        <f t="shared" si="10"/>
        <v/>
      </c>
      <c r="X65" s="25" t="str">
        <f t="shared" si="11"/>
        <v/>
      </c>
      <c r="Y65" s="42" t="str">
        <f t="shared" si="12"/>
        <v/>
      </c>
      <c r="Z65" s="25" t="str">
        <f t="shared" si="13"/>
        <v/>
      </c>
      <c r="AA65" s="261"/>
      <c r="AB65" s="51" t="str">
        <f t="shared" si="14"/>
        <v/>
      </c>
      <c r="AC65" s="261"/>
      <c r="AD65" s="300" t="str">
        <f t="shared" si="15"/>
        <v/>
      </c>
      <c r="AE65" s="300" t="str">
        <f t="shared" si="16"/>
        <v/>
      </c>
      <c r="AF65" s="300" t="str">
        <f t="shared" si="17"/>
        <v/>
      </c>
      <c r="AG65" s="300" t="str">
        <f t="shared" si="18"/>
        <v/>
      </c>
      <c r="AH65" s="300" t="str">
        <f t="shared" si="19"/>
        <v/>
      </c>
      <c r="AI65" s="300" t="str">
        <f t="shared" si="20"/>
        <v/>
      </c>
      <c r="AJ65" s="300" t="str">
        <f t="shared" si="21"/>
        <v/>
      </c>
      <c r="AK65" s="300" t="str">
        <f t="shared" si="22"/>
        <v/>
      </c>
      <c r="AL65" s="301" t="str">
        <f t="shared" si="23"/>
        <v/>
      </c>
      <c r="AM65" s="302" t="str">
        <f t="shared" si="24"/>
        <v/>
      </c>
      <c r="AN65" s="303" t="str">
        <f t="shared" si="25"/>
        <v/>
      </c>
      <c r="AO65" s="300" t="str">
        <f t="shared" si="26"/>
        <v/>
      </c>
      <c r="AP65" s="300" t="str">
        <f t="shared" si="27"/>
        <v/>
      </c>
      <c r="AQ65" s="300" t="str">
        <f t="shared" si="28"/>
        <v/>
      </c>
      <c r="AR65" s="300" t="str">
        <f t="shared" si="29"/>
        <v/>
      </c>
      <c r="AS65" s="300" t="str">
        <f t="shared" si="30"/>
        <v/>
      </c>
      <c r="AT65" s="300" t="str">
        <f t="shared" si="31"/>
        <v/>
      </c>
      <c r="AU65" s="300" t="str">
        <f t="shared" si="32"/>
        <v/>
      </c>
      <c r="AV65" s="300" t="str">
        <f t="shared" si="33"/>
        <v/>
      </c>
      <c r="AW65" s="301" t="str">
        <f t="shared" si="37"/>
        <v/>
      </c>
      <c r="AX65" s="302" t="str">
        <f t="shared" si="34"/>
        <v/>
      </c>
      <c r="AY65" s="303" t="str">
        <f t="shared" si="38"/>
        <v/>
      </c>
      <c r="AZ65" s="301" t="str">
        <f t="shared" si="39"/>
        <v/>
      </c>
      <c r="BA65" s="304"/>
      <c r="BB65" s="261"/>
    </row>
    <row r="66" spans="1:57" ht="15.75" x14ac:dyDescent="0.25">
      <c r="A66" s="18"/>
      <c r="B66" s="3">
        <f t="shared" si="35"/>
        <v>24</v>
      </c>
      <c r="C66" s="206" t="str">
        <f t="shared" si="36"/>
        <v/>
      </c>
      <c r="D66" s="29"/>
      <c r="E66" s="29"/>
      <c r="F66" s="29"/>
      <c r="G66" s="29"/>
      <c r="H66" s="29"/>
      <c r="I66" s="29"/>
      <c r="J66" s="29"/>
      <c r="K66" s="29"/>
      <c r="L66" s="41" t="str">
        <f t="shared" si="7"/>
        <v/>
      </c>
      <c r="M66" s="41" t="str">
        <f t="shared" si="8"/>
        <v/>
      </c>
      <c r="N66" s="27" t="str">
        <f t="shared" si="9"/>
        <v/>
      </c>
      <c r="O66" s="28"/>
      <c r="P66" s="12"/>
      <c r="Q66" s="12"/>
      <c r="R66" s="12"/>
      <c r="S66" s="12"/>
      <c r="T66" s="12"/>
      <c r="U66" s="12"/>
      <c r="V66" s="12"/>
      <c r="W66" s="25" t="str">
        <f t="shared" si="10"/>
        <v/>
      </c>
      <c r="X66" s="25" t="str">
        <f t="shared" si="11"/>
        <v/>
      </c>
      <c r="Y66" s="42" t="str">
        <f t="shared" si="12"/>
        <v/>
      </c>
      <c r="Z66" s="25" t="str">
        <f t="shared" si="13"/>
        <v/>
      </c>
      <c r="AA66" s="261"/>
      <c r="AB66" s="51" t="str">
        <f t="shared" si="14"/>
        <v/>
      </c>
      <c r="AC66" s="261"/>
      <c r="AD66" s="300" t="str">
        <f t="shared" si="15"/>
        <v/>
      </c>
      <c r="AE66" s="300" t="str">
        <f t="shared" si="16"/>
        <v/>
      </c>
      <c r="AF66" s="300" t="str">
        <f t="shared" si="17"/>
        <v/>
      </c>
      <c r="AG66" s="300" t="str">
        <f t="shared" si="18"/>
        <v/>
      </c>
      <c r="AH66" s="300" t="str">
        <f t="shared" si="19"/>
        <v/>
      </c>
      <c r="AI66" s="300" t="str">
        <f t="shared" si="20"/>
        <v/>
      </c>
      <c r="AJ66" s="300" t="str">
        <f t="shared" si="21"/>
        <v/>
      </c>
      <c r="AK66" s="300" t="str">
        <f t="shared" si="22"/>
        <v/>
      </c>
      <c r="AL66" s="301" t="str">
        <f t="shared" si="23"/>
        <v/>
      </c>
      <c r="AM66" s="302" t="str">
        <f t="shared" si="24"/>
        <v/>
      </c>
      <c r="AN66" s="303" t="str">
        <f t="shared" si="25"/>
        <v/>
      </c>
      <c r="AO66" s="300" t="str">
        <f t="shared" si="26"/>
        <v/>
      </c>
      <c r="AP66" s="300" t="str">
        <f t="shared" si="27"/>
        <v/>
      </c>
      <c r="AQ66" s="300" t="str">
        <f t="shared" si="28"/>
        <v/>
      </c>
      <c r="AR66" s="300" t="str">
        <f t="shared" si="29"/>
        <v/>
      </c>
      <c r="AS66" s="300" t="str">
        <f t="shared" si="30"/>
        <v/>
      </c>
      <c r="AT66" s="300" t="str">
        <f t="shared" si="31"/>
        <v/>
      </c>
      <c r="AU66" s="300" t="str">
        <f t="shared" si="32"/>
        <v/>
      </c>
      <c r="AV66" s="300" t="str">
        <f t="shared" si="33"/>
        <v/>
      </c>
      <c r="AW66" s="301" t="str">
        <f t="shared" si="37"/>
        <v/>
      </c>
      <c r="AX66" s="302" t="str">
        <f t="shared" si="34"/>
        <v/>
      </c>
      <c r="AY66" s="303" t="str">
        <f t="shared" si="38"/>
        <v/>
      </c>
      <c r="AZ66" s="301" t="str">
        <f t="shared" si="39"/>
        <v/>
      </c>
      <c r="BA66" s="304"/>
      <c r="BB66" s="261"/>
    </row>
    <row r="67" spans="1:57" ht="16.5" thickBot="1" x14ac:dyDescent="0.3">
      <c r="A67" s="18"/>
      <c r="B67" s="227">
        <f t="shared" si="35"/>
        <v>25</v>
      </c>
      <c r="C67" s="228" t="str">
        <f t="shared" si="36"/>
        <v/>
      </c>
      <c r="D67" s="254"/>
      <c r="E67" s="254"/>
      <c r="F67" s="254"/>
      <c r="G67" s="254"/>
      <c r="H67" s="254"/>
      <c r="I67" s="254"/>
      <c r="J67" s="254"/>
      <c r="K67" s="254"/>
      <c r="L67" s="255" t="str">
        <f t="shared" si="7"/>
        <v/>
      </c>
      <c r="M67" s="255" t="str">
        <f t="shared" si="8"/>
        <v/>
      </c>
      <c r="N67" s="256" t="str">
        <f t="shared" si="9"/>
        <v/>
      </c>
      <c r="O67" s="257"/>
      <c r="P67" s="258"/>
      <c r="Q67" s="258"/>
      <c r="R67" s="258"/>
      <c r="S67" s="258"/>
      <c r="T67" s="258"/>
      <c r="U67" s="258"/>
      <c r="V67" s="258"/>
      <c r="W67" s="259" t="str">
        <f t="shared" si="10"/>
        <v/>
      </c>
      <c r="X67" s="259" t="str">
        <f t="shared" si="11"/>
        <v/>
      </c>
      <c r="Y67" s="260" t="str">
        <f t="shared" si="12"/>
        <v/>
      </c>
      <c r="Z67" s="259" t="str">
        <f t="shared" si="13"/>
        <v/>
      </c>
      <c r="AA67" s="261"/>
      <c r="AB67" s="51" t="str">
        <f t="shared" si="14"/>
        <v/>
      </c>
      <c r="AC67" s="261"/>
      <c r="AD67" s="300" t="str">
        <f t="shared" si="15"/>
        <v/>
      </c>
      <c r="AE67" s="300" t="str">
        <f t="shared" si="16"/>
        <v/>
      </c>
      <c r="AF67" s="300" t="str">
        <f t="shared" si="17"/>
        <v/>
      </c>
      <c r="AG67" s="300" t="str">
        <f t="shared" si="18"/>
        <v/>
      </c>
      <c r="AH67" s="300" t="str">
        <f t="shared" si="19"/>
        <v/>
      </c>
      <c r="AI67" s="300" t="str">
        <f t="shared" si="20"/>
        <v/>
      </c>
      <c r="AJ67" s="300" t="str">
        <f t="shared" si="21"/>
        <v/>
      </c>
      <c r="AK67" s="300" t="str">
        <f t="shared" si="22"/>
        <v/>
      </c>
      <c r="AL67" s="301" t="str">
        <f t="shared" si="23"/>
        <v/>
      </c>
      <c r="AM67" s="302" t="str">
        <f t="shared" si="24"/>
        <v/>
      </c>
      <c r="AN67" s="303" t="str">
        <f t="shared" si="25"/>
        <v/>
      </c>
      <c r="AO67" s="300" t="str">
        <f t="shared" si="26"/>
        <v/>
      </c>
      <c r="AP67" s="300" t="str">
        <f t="shared" si="27"/>
        <v/>
      </c>
      <c r="AQ67" s="300" t="str">
        <f t="shared" si="28"/>
        <v/>
      </c>
      <c r="AR67" s="300" t="str">
        <f t="shared" si="29"/>
        <v/>
      </c>
      <c r="AS67" s="300" t="str">
        <f t="shared" si="30"/>
        <v/>
      </c>
      <c r="AT67" s="300" t="str">
        <f t="shared" si="31"/>
        <v/>
      </c>
      <c r="AU67" s="300" t="str">
        <f t="shared" si="32"/>
        <v/>
      </c>
      <c r="AV67" s="300" t="str">
        <f t="shared" si="33"/>
        <v/>
      </c>
      <c r="AW67" s="301" t="str">
        <f t="shared" si="37"/>
        <v/>
      </c>
      <c r="AX67" s="302" t="str">
        <f t="shared" si="34"/>
        <v/>
      </c>
      <c r="AY67" s="303" t="str">
        <f t="shared" si="38"/>
        <v/>
      </c>
      <c r="AZ67" s="301" t="str">
        <f t="shared" si="39"/>
        <v/>
      </c>
      <c r="BA67" s="304"/>
      <c r="BB67" s="261"/>
    </row>
    <row r="68" spans="1:57" ht="15.75" x14ac:dyDescent="0.25">
      <c r="A68" s="18"/>
      <c r="B68" s="219">
        <f t="shared" si="35"/>
        <v>26</v>
      </c>
      <c r="C68" s="220" t="str">
        <f t="shared" si="36"/>
        <v/>
      </c>
      <c r="D68" s="247"/>
      <c r="E68" s="247"/>
      <c r="F68" s="247"/>
      <c r="G68" s="247"/>
      <c r="H68" s="247"/>
      <c r="I68" s="247"/>
      <c r="J68" s="247"/>
      <c r="K68" s="247"/>
      <c r="L68" s="248" t="str">
        <f t="shared" si="7"/>
        <v/>
      </c>
      <c r="M68" s="248" t="str">
        <f t="shared" si="8"/>
        <v/>
      </c>
      <c r="N68" s="249" t="str">
        <f t="shared" si="9"/>
        <v/>
      </c>
      <c r="O68" s="250"/>
      <c r="P68" s="251"/>
      <c r="Q68" s="251"/>
      <c r="R68" s="251"/>
      <c r="S68" s="251"/>
      <c r="T68" s="251"/>
      <c r="U68" s="251"/>
      <c r="V68" s="251"/>
      <c r="W68" s="252" t="str">
        <f t="shared" si="10"/>
        <v/>
      </c>
      <c r="X68" s="252" t="str">
        <f t="shared" si="11"/>
        <v/>
      </c>
      <c r="Y68" s="253" t="str">
        <f t="shared" si="12"/>
        <v/>
      </c>
      <c r="Z68" s="252" t="str">
        <f t="shared" si="13"/>
        <v/>
      </c>
      <c r="AA68" s="261"/>
      <c r="AB68" s="51" t="str">
        <f t="shared" si="14"/>
        <v/>
      </c>
      <c r="AC68" s="261"/>
      <c r="AD68" s="300" t="str">
        <f t="shared" si="15"/>
        <v/>
      </c>
      <c r="AE68" s="300" t="str">
        <f t="shared" si="16"/>
        <v/>
      </c>
      <c r="AF68" s="300" t="str">
        <f t="shared" si="17"/>
        <v/>
      </c>
      <c r="AG68" s="300" t="str">
        <f t="shared" si="18"/>
        <v/>
      </c>
      <c r="AH68" s="300" t="str">
        <f t="shared" si="19"/>
        <v/>
      </c>
      <c r="AI68" s="300" t="str">
        <f t="shared" si="20"/>
        <v/>
      </c>
      <c r="AJ68" s="300" t="str">
        <f t="shared" si="21"/>
        <v/>
      </c>
      <c r="AK68" s="300" t="str">
        <f t="shared" si="22"/>
        <v/>
      </c>
      <c r="AL68" s="301" t="str">
        <f t="shared" si="23"/>
        <v/>
      </c>
      <c r="AM68" s="302" t="str">
        <f t="shared" si="24"/>
        <v/>
      </c>
      <c r="AN68" s="303" t="str">
        <f t="shared" si="25"/>
        <v/>
      </c>
      <c r="AO68" s="300" t="str">
        <f t="shared" si="26"/>
        <v/>
      </c>
      <c r="AP68" s="300" t="str">
        <f t="shared" si="27"/>
        <v/>
      </c>
      <c r="AQ68" s="300" t="str">
        <f t="shared" si="28"/>
        <v/>
      </c>
      <c r="AR68" s="300" t="str">
        <f t="shared" si="29"/>
        <v/>
      </c>
      <c r="AS68" s="300" t="str">
        <f t="shared" si="30"/>
        <v/>
      </c>
      <c r="AT68" s="300" t="str">
        <f t="shared" si="31"/>
        <v/>
      </c>
      <c r="AU68" s="300" t="str">
        <f t="shared" si="32"/>
        <v/>
      </c>
      <c r="AV68" s="300" t="str">
        <f t="shared" si="33"/>
        <v/>
      </c>
      <c r="AW68" s="301" t="str">
        <f t="shared" si="37"/>
        <v/>
      </c>
      <c r="AX68" s="302" t="str">
        <f t="shared" si="34"/>
        <v/>
      </c>
      <c r="AY68" s="303" t="str">
        <f t="shared" si="38"/>
        <v/>
      </c>
      <c r="AZ68" s="301" t="str">
        <f t="shared" si="39"/>
        <v/>
      </c>
      <c r="BA68" s="304"/>
      <c r="BB68" s="261"/>
    </row>
    <row r="69" spans="1:57" ht="15.75" x14ac:dyDescent="0.25">
      <c r="A69" s="18"/>
      <c r="B69" s="3">
        <f t="shared" si="35"/>
        <v>27</v>
      </c>
      <c r="C69" s="206" t="str">
        <f t="shared" si="36"/>
        <v/>
      </c>
      <c r="D69" s="29"/>
      <c r="E69" s="29"/>
      <c r="F69" s="29"/>
      <c r="G69" s="29"/>
      <c r="H69" s="29"/>
      <c r="I69" s="29"/>
      <c r="J69" s="29"/>
      <c r="K69" s="29"/>
      <c r="L69" s="41" t="str">
        <f t="shared" si="7"/>
        <v/>
      </c>
      <c r="M69" s="41" t="str">
        <f t="shared" si="8"/>
        <v/>
      </c>
      <c r="N69" s="27" t="str">
        <f t="shared" si="9"/>
        <v/>
      </c>
      <c r="O69" s="28"/>
      <c r="P69" s="12"/>
      <c r="Q69" s="12"/>
      <c r="R69" s="12"/>
      <c r="S69" s="12"/>
      <c r="T69" s="12"/>
      <c r="U69" s="12"/>
      <c r="V69" s="12"/>
      <c r="W69" s="25" t="str">
        <f t="shared" si="10"/>
        <v/>
      </c>
      <c r="X69" s="25" t="str">
        <f t="shared" si="11"/>
        <v/>
      </c>
      <c r="Y69" s="42" t="str">
        <f t="shared" si="12"/>
        <v/>
      </c>
      <c r="Z69" s="25" t="str">
        <f t="shared" si="13"/>
        <v/>
      </c>
      <c r="AA69" s="261"/>
      <c r="AB69" s="51" t="str">
        <f t="shared" si="14"/>
        <v/>
      </c>
      <c r="AC69" s="261"/>
      <c r="AD69" s="300" t="str">
        <f t="shared" si="15"/>
        <v/>
      </c>
      <c r="AE69" s="300" t="str">
        <f t="shared" si="16"/>
        <v/>
      </c>
      <c r="AF69" s="300" t="str">
        <f t="shared" si="17"/>
        <v/>
      </c>
      <c r="AG69" s="300" t="str">
        <f t="shared" si="18"/>
        <v/>
      </c>
      <c r="AH69" s="300" t="str">
        <f t="shared" si="19"/>
        <v/>
      </c>
      <c r="AI69" s="300" t="str">
        <f t="shared" si="20"/>
        <v/>
      </c>
      <c r="AJ69" s="300" t="str">
        <f t="shared" si="21"/>
        <v/>
      </c>
      <c r="AK69" s="300" t="str">
        <f t="shared" si="22"/>
        <v/>
      </c>
      <c r="AL69" s="301" t="str">
        <f t="shared" si="23"/>
        <v/>
      </c>
      <c r="AM69" s="302" t="str">
        <f t="shared" si="24"/>
        <v/>
      </c>
      <c r="AN69" s="303" t="str">
        <f t="shared" si="25"/>
        <v/>
      </c>
      <c r="AO69" s="300" t="str">
        <f t="shared" si="26"/>
        <v/>
      </c>
      <c r="AP69" s="300" t="str">
        <f t="shared" si="27"/>
        <v/>
      </c>
      <c r="AQ69" s="300" t="str">
        <f t="shared" si="28"/>
        <v/>
      </c>
      <c r="AR69" s="300" t="str">
        <f t="shared" si="29"/>
        <v/>
      </c>
      <c r="AS69" s="300" t="str">
        <f t="shared" si="30"/>
        <v/>
      </c>
      <c r="AT69" s="300" t="str">
        <f t="shared" si="31"/>
        <v/>
      </c>
      <c r="AU69" s="300" t="str">
        <f t="shared" si="32"/>
        <v/>
      </c>
      <c r="AV69" s="300" t="str">
        <f t="shared" si="33"/>
        <v/>
      </c>
      <c r="AW69" s="301" t="str">
        <f t="shared" si="37"/>
        <v/>
      </c>
      <c r="AX69" s="302" t="str">
        <f t="shared" si="34"/>
        <v/>
      </c>
      <c r="AY69" s="303" t="str">
        <f t="shared" si="38"/>
        <v/>
      </c>
      <c r="AZ69" s="301" t="str">
        <f t="shared" si="39"/>
        <v/>
      </c>
      <c r="BA69" s="304"/>
      <c r="BB69" s="261"/>
    </row>
    <row r="70" spans="1:57" ht="15.75" x14ac:dyDescent="0.25">
      <c r="A70" s="18"/>
      <c r="B70" s="3">
        <f t="shared" si="35"/>
        <v>28</v>
      </c>
      <c r="C70" s="206" t="str">
        <f t="shared" si="36"/>
        <v/>
      </c>
      <c r="D70" s="29"/>
      <c r="E70" s="29"/>
      <c r="F70" s="29"/>
      <c r="G70" s="29"/>
      <c r="H70" s="29"/>
      <c r="I70" s="29"/>
      <c r="J70" s="29"/>
      <c r="K70" s="29"/>
      <c r="L70" s="41" t="str">
        <f t="shared" si="7"/>
        <v/>
      </c>
      <c r="M70" s="41" t="str">
        <f t="shared" si="8"/>
        <v/>
      </c>
      <c r="N70" s="27" t="str">
        <f t="shared" si="9"/>
        <v/>
      </c>
      <c r="O70" s="28"/>
      <c r="P70" s="12"/>
      <c r="Q70" s="12"/>
      <c r="R70" s="12"/>
      <c r="S70" s="12"/>
      <c r="T70" s="12"/>
      <c r="U70" s="12"/>
      <c r="V70" s="12"/>
      <c r="W70" s="25" t="str">
        <f t="shared" si="10"/>
        <v/>
      </c>
      <c r="X70" s="25" t="str">
        <f t="shared" si="11"/>
        <v/>
      </c>
      <c r="Y70" s="42" t="str">
        <f t="shared" si="12"/>
        <v/>
      </c>
      <c r="Z70" s="25" t="str">
        <f t="shared" si="13"/>
        <v/>
      </c>
      <c r="AA70" s="261"/>
      <c r="AB70" s="51" t="str">
        <f t="shared" si="14"/>
        <v/>
      </c>
      <c r="AC70" s="261"/>
      <c r="AD70" s="300" t="str">
        <f t="shared" si="15"/>
        <v/>
      </c>
      <c r="AE70" s="300" t="str">
        <f t="shared" si="16"/>
        <v/>
      </c>
      <c r="AF70" s="300" t="str">
        <f t="shared" si="17"/>
        <v/>
      </c>
      <c r="AG70" s="300" t="str">
        <f t="shared" si="18"/>
        <v/>
      </c>
      <c r="AH70" s="300" t="str">
        <f t="shared" si="19"/>
        <v/>
      </c>
      <c r="AI70" s="300" t="str">
        <f t="shared" si="20"/>
        <v/>
      </c>
      <c r="AJ70" s="300" t="str">
        <f t="shared" si="21"/>
        <v/>
      </c>
      <c r="AK70" s="300" t="str">
        <f t="shared" si="22"/>
        <v/>
      </c>
      <c r="AL70" s="301" t="str">
        <f t="shared" si="23"/>
        <v/>
      </c>
      <c r="AM70" s="302" t="str">
        <f t="shared" si="24"/>
        <v/>
      </c>
      <c r="AN70" s="303" t="str">
        <f t="shared" si="25"/>
        <v/>
      </c>
      <c r="AO70" s="300" t="str">
        <f t="shared" si="26"/>
        <v/>
      </c>
      <c r="AP70" s="300" t="str">
        <f t="shared" si="27"/>
        <v/>
      </c>
      <c r="AQ70" s="300" t="str">
        <f t="shared" si="28"/>
        <v/>
      </c>
      <c r="AR70" s="300" t="str">
        <f t="shared" si="29"/>
        <v/>
      </c>
      <c r="AS70" s="300" t="str">
        <f t="shared" si="30"/>
        <v/>
      </c>
      <c r="AT70" s="300" t="str">
        <f t="shared" si="31"/>
        <v/>
      </c>
      <c r="AU70" s="300" t="str">
        <f t="shared" si="32"/>
        <v/>
      </c>
      <c r="AV70" s="300" t="str">
        <f t="shared" si="33"/>
        <v/>
      </c>
      <c r="AW70" s="301" t="str">
        <f t="shared" si="37"/>
        <v/>
      </c>
      <c r="AX70" s="302" t="str">
        <f t="shared" si="34"/>
        <v/>
      </c>
      <c r="AY70" s="303" t="str">
        <f t="shared" si="38"/>
        <v/>
      </c>
      <c r="AZ70" s="301" t="str">
        <f t="shared" si="39"/>
        <v/>
      </c>
      <c r="BA70" s="304"/>
      <c r="BB70" s="261"/>
    </row>
    <row r="71" spans="1:57" ht="15.75" x14ac:dyDescent="0.25">
      <c r="A71" s="18"/>
      <c r="B71" s="3">
        <f t="shared" si="35"/>
        <v>29</v>
      </c>
      <c r="C71" s="206" t="str">
        <f t="shared" si="36"/>
        <v/>
      </c>
      <c r="D71" s="29"/>
      <c r="E71" s="29"/>
      <c r="F71" s="29"/>
      <c r="G71" s="29"/>
      <c r="H71" s="29"/>
      <c r="I71" s="29"/>
      <c r="J71" s="29"/>
      <c r="K71" s="29"/>
      <c r="L71" s="41" t="str">
        <f t="shared" si="7"/>
        <v/>
      </c>
      <c r="M71" s="41" t="str">
        <f t="shared" si="8"/>
        <v/>
      </c>
      <c r="N71" s="27" t="str">
        <f t="shared" si="9"/>
        <v/>
      </c>
      <c r="O71" s="28"/>
      <c r="P71" s="12"/>
      <c r="Q71" s="12"/>
      <c r="R71" s="12"/>
      <c r="S71" s="12"/>
      <c r="T71" s="12"/>
      <c r="U71" s="12"/>
      <c r="V71" s="12"/>
      <c r="W71" s="25" t="str">
        <f t="shared" si="10"/>
        <v/>
      </c>
      <c r="X71" s="25" t="str">
        <f t="shared" si="11"/>
        <v/>
      </c>
      <c r="Y71" s="42" t="str">
        <f t="shared" si="12"/>
        <v/>
      </c>
      <c r="Z71" s="25" t="str">
        <f t="shared" si="13"/>
        <v/>
      </c>
      <c r="AA71" s="261"/>
      <c r="AB71" s="51" t="str">
        <f t="shared" si="14"/>
        <v/>
      </c>
      <c r="AC71" s="261"/>
      <c r="AD71" s="300" t="str">
        <f t="shared" si="15"/>
        <v/>
      </c>
      <c r="AE71" s="300" t="str">
        <f t="shared" si="16"/>
        <v/>
      </c>
      <c r="AF71" s="300" t="str">
        <f t="shared" si="17"/>
        <v/>
      </c>
      <c r="AG71" s="300" t="str">
        <f t="shared" si="18"/>
        <v/>
      </c>
      <c r="AH71" s="300" t="str">
        <f t="shared" si="19"/>
        <v/>
      </c>
      <c r="AI71" s="300" t="str">
        <f t="shared" si="20"/>
        <v/>
      </c>
      <c r="AJ71" s="300" t="str">
        <f t="shared" si="21"/>
        <v/>
      </c>
      <c r="AK71" s="300" t="str">
        <f t="shared" si="22"/>
        <v/>
      </c>
      <c r="AL71" s="301" t="str">
        <f t="shared" si="23"/>
        <v/>
      </c>
      <c r="AM71" s="302" t="str">
        <f t="shared" si="24"/>
        <v/>
      </c>
      <c r="AN71" s="303" t="str">
        <f t="shared" si="25"/>
        <v/>
      </c>
      <c r="AO71" s="300" t="str">
        <f t="shared" si="26"/>
        <v/>
      </c>
      <c r="AP71" s="300" t="str">
        <f t="shared" si="27"/>
        <v/>
      </c>
      <c r="AQ71" s="300" t="str">
        <f t="shared" si="28"/>
        <v/>
      </c>
      <c r="AR71" s="300" t="str">
        <f t="shared" si="29"/>
        <v/>
      </c>
      <c r="AS71" s="300" t="str">
        <f t="shared" si="30"/>
        <v/>
      </c>
      <c r="AT71" s="300" t="str">
        <f t="shared" si="31"/>
        <v/>
      </c>
      <c r="AU71" s="300" t="str">
        <f t="shared" si="32"/>
        <v/>
      </c>
      <c r="AV71" s="300" t="str">
        <f t="shared" si="33"/>
        <v/>
      </c>
      <c r="AW71" s="301" t="str">
        <f t="shared" si="37"/>
        <v/>
      </c>
      <c r="AX71" s="302" t="str">
        <f t="shared" si="34"/>
        <v/>
      </c>
      <c r="AY71" s="303" t="str">
        <f t="shared" si="38"/>
        <v/>
      </c>
      <c r="AZ71" s="301" t="str">
        <f t="shared" si="39"/>
        <v/>
      </c>
      <c r="BA71" s="304"/>
      <c r="BB71" s="261"/>
    </row>
    <row r="72" spans="1:57" ht="15.75" x14ac:dyDescent="0.25">
      <c r="A72" s="18"/>
      <c r="B72" s="3">
        <f t="shared" si="35"/>
        <v>30</v>
      </c>
      <c r="C72" s="206" t="str">
        <f t="shared" si="36"/>
        <v/>
      </c>
      <c r="D72" s="29"/>
      <c r="E72" s="29"/>
      <c r="F72" s="29"/>
      <c r="G72" s="29"/>
      <c r="H72" s="29"/>
      <c r="I72" s="29"/>
      <c r="J72" s="29"/>
      <c r="K72" s="29"/>
      <c r="L72" s="41" t="str">
        <f t="shared" si="7"/>
        <v/>
      </c>
      <c r="M72" s="41" t="str">
        <f t="shared" si="8"/>
        <v/>
      </c>
      <c r="N72" s="27" t="str">
        <f t="shared" si="9"/>
        <v/>
      </c>
      <c r="O72" s="28"/>
      <c r="P72" s="12"/>
      <c r="Q72" s="12"/>
      <c r="R72" s="12"/>
      <c r="S72" s="12"/>
      <c r="T72" s="12"/>
      <c r="U72" s="12"/>
      <c r="V72" s="12"/>
      <c r="W72" s="25" t="str">
        <f t="shared" si="10"/>
        <v/>
      </c>
      <c r="X72" s="25" t="str">
        <f t="shared" si="11"/>
        <v/>
      </c>
      <c r="Y72" s="42" t="str">
        <f t="shared" si="12"/>
        <v/>
      </c>
      <c r="Z72" s="25" t="str">
        <f t="shared" si="13"/>
        <v/>
      </c>
      <c r="AA72" s="261"/>
      <c r="AB72" s="51" t="str">
        <f t="shared" si="14"/>
        <v/>
      </c>
      <c r="AC72" s="261"/>
      <c r="AD72" s="300" t="str">
        <f t="shared" si="15"/>
        <v/>
      </c>
      <c r="AE72" s="300" t="str">
        <f t="shared" si="16"/>
        <v/>
      </c>
      <c r="AF72" s="300" t="str">
        <f t="shared" si="17"/>
        <v/>
      </c>
      <c r="AG72" s="300" t="str">
        <f t="shared" si="18"/>
        <v/>
      </c>
      <c r="AH72" s="300" t="str">
        <f t="shared" si="19"/>
        <v/>
      </c>
      <c r="AI72" s="300" t="str">
        <f t="shared" si="20"/>
        <v/>
      </c>
      <c r="AJ72" s="300" t="str">
        <f t="shared" si="21"/>
        <v/>
      </c>
      <c r="AK72" s="300" t="str">
        <f t="shared" si="22"/>
        <v/>
      </c>
      <c r="AL72" s="301" t="str">
        <f t="shared" si="23"/>
        <v/>
      </c>
      <c r="AM72" s="302" t="str">
        <f t="shared" si="24"/>
        <v/>
      </c>
      <c r="AN72" s="303" t="str">
        <f t="shared" si="25"/>
        <v/>
      </c>
      <c r="AO72" s="300" t="str">
        <f t="shared" si="26"/>
        <v/>
      </c>
      <c r="AP72" s="300" t="str">
        <f t="shared" si="27"/>
        <v/>
      </c>
      <c r="AQ72" s="300" t="str">
        <f t="shared" si="28"/>
        <v/>
      </c>
      <c r="AR72" s="300" t="str">
        <f t="shared" si="29"/>
        <v/>
      </c>
      <c r="AS72" s="300" t="str">
        <f t="shared" si="30"/>
        <v/>
      </c>
      <c r="AT72" s="300" t="str">
        <f t="shared" si="31"/>
        <v/>
      </c>
      <c r="AU72" s="300" t="str">
        <f t="shared" si="32"/>
        <v/>
      </c>
      <c r="AV72" s="300" t="str">
        <f t="shared" si="33"/>
        <v/>
      </c>
      <c r="AW72" s="301" t="str">
        <f t="shared" si="37"/>
        <v/>
      </c>
      <c r="AX72" s="302" t="str">
        <f t="shared" si="34"/>
        <v/>
      </c>
      <c r="AY72" s="303" t="str">
        <f t="shared" si="38"/>
        <v/>
      </c>
      <c r="AZ72" s="301" t="str">
        <f t="shared" si="39"/>
        <v/>
      </c>
      <c r="BA72" s="304"/>
      <c r="BB72" s="261"/>
    </row>
    <row r="73" spans="1:57" ht="15.75" x14ac:dyDescent="0.25">
      <c r="A73" s="18"/>
      <c r="B73" s="3">
        <f t="shared" si="35"/>
        <v>31</v>
      </c>
      <c r="C73" s="206" t="str">
        <f t="shared" si="36"/>
        <v/>
      </c>
      <c r="D73" s="29"/>
      <c r="E73" s="29"/>
      <c r="F73" s="29"/>
      <c r="G73" s="29"/>
      <c r="H73" s="29"/>
      <c r="I73" s="29"/>
      <c r="J73" s="29"/>
      <c r="K73" s="29"/>
      <c r="L73" s="41" t="str">
        <f t="shared" si="7"/>
        <v/>
      </c>
      <c r="M73" s="41" t="str">
        <f t="shared" si="8"/>
        <v/>
      </c>
      <c r="N73" s="27" t="str">
        <f t="shared" si="9"/>
        <v/>
      </c>
      <c r="O73" s="28"/>
      <c r="P73" s="12"/>
      <c r="Q73" s="12"/>
      <c r="R73" s="12"/>
      <c r="S73" s="12"/>
      <c r="T73" s="12"/>
      <c r="U73" s="12"/>
      <c r="V73" s="12"/>
      <c r="W73" s="25" t="str">
        <f t="shared" si="10"/>
        <v/>
      </c>
      <c r="X73" s="25" t="str">
        <f t="shared" si="11"/>
        <v/>
      </c>
      <c r="Y73" s="42" t="str">
        <f t="shared" si="12"/>
        <v/>
      </c>
      <c r="Z73" s="25" t="str">
        <f t="shared" si="13"/>
        <v/>
      </c>
      <c r="AA73" s="261"/>
      <c r="AB73" s="51" t="str">
        <f t="shared" si="14"/>
        <v/>
      </c>
      <c r="AC73" s="261"/>
      <c r="AD73" s="300" t="str">
        <f t="shared" si="15"/>
        <v/>
      </c>
      <c r="AE73" s="300" t="str">
        <f t="shared" si="16"/>
        <v/>
      </c>
      <c r="AF73" s="300" t="str">
        <f t="shared" si="17"/>
        <v/>
      </c>
      <c r="AG73" s="300" t="str">
        <f t="shared" si="18"/>
        <v/>
      </c>
      <c r="AH73" s="300" t="str">
        <f t="shared" si="19"/>
        <v/>
      </c>
      <c r="AI73" s="300" t="str">
        <f t="shared" si="20"/>
        <v/>
      </c>
      <c r="AJ73" s="300" t="str">
        <f t="shared" si="21"/>
        <v/>
      </c>
      <c r="AK73" s="300" t="str">
        <f t="shared" si="22"/>
        <v/>
      </c>
      <c r="AL73" s="301" t="str">
        <f t="shared" si="23"/>
        <v/>
      </c>
      <c r="AM73" s="302" t="str">
        <f t="shared" si="24"/>
        <v/>
      </c>
      <c r="AN73" s="303" t="str">
        <f t="shared" si="25"/>
        <v/>
      </c>
      <c r="AO73" s="300" t="str">
        <f t="shared" si="26"/>
        <v/>
      </c>
      <c r="AP73" s="300" t="str">
        <f t="shared" si="27"/>
        <v/>
      </c>
      <c r="AQ73" s="300" t="str">
        <f t="shared" si="28"/>
        <v/>
      </c>
      <c r="AR73" s="300" t="str">
        <f t="shared" si="29"/>
        <v/>
      </c>
      <c r="AS73" s="300" t="str">
        <f t="shared" si="30"/>
        <v/>
      </c>
      <c r="AT73" s="300" t="str">
        <f t="shared" si="31"/>
        <v/>
      </c>
      <c r="AU73" s="300" t="str">
        <f t="shared" si="32"/>
        <v/>
      </c>
      <c r="AV73" s="300" t="str">
        <f t="shared" si="33"/>
        <v/>
      </c>
      <c r="AW73" s="301" t="str">
        <f t="shared" si="37"/>
        <v/>
      </c>
      <c r="AX73" s="302" t="str">
        <f t="shared" si="34"/>
        <v/>
      </c>
      <c r="AY73" s="303" t="str">
        <f t="shared" si="38"/>
        <v/>
      </c>
      <c r="AZ73" s="301" t="str">
        <f t="shared" si="39"/>
        <v/>
      </c>
      <c r="BA73" s="304"/>
      <c r="BB73" s="261"/>
    </row>
    <row r="74" spans="1:57" ht="15.75" x14ac:dyDescent="0.25">
      <c r="A74" s="18"/>
      <c r="B74" s="3">
        <f t="shared" si="35"/>
        <v>32</v>
      </c>
      <c r="C74" s="206" t="str">
        <f t="shared" si="36"/>
        <v/>
      </c>
      <c r="D74" s="29"/>
      <c r="E74" s="29"/>
      <c r="F74" s="29"/>
      <c r="G74" s="29"/>
      <c r="H74" s="29"/>
      <c r="I74" s="29"/>
      <c r="J74" s="29"/>
      <c r="K74" s="29"/>
      <c r="L74" s="41" t="str">
        <f t="shared" si="7"/>
        <v/>
      </c>
      <c r="M74" s="41" t="str">
        <f t="shared" si="8"/>
        <v/>
      </c>
      <c r="N74" s="27" t="str">
        <f t="shared" si="9"/>
        <v/>
      </c>
      <c r="O74" s="28"/>
      <c r="P74" s="12"/>
      <c r="Q74" s="12"/>
      <c r="R74" s="12"/>
      <c r="S74" s="12"/>
      <c r="T74" s="12"/>
      <c r="U74" s="12"/>
      <c r="V74" s="12"/>
      <c r="W74" s="25" t="str">
        <f t="shared" si="10"/>
        <v/>
      </c>
      <c r="X74" s="25" t="str">
        <f t="shared" si="11"/>
        <v/>
      </c>
      <c r="Y74" s="42" t="str">
        <f t="shared" si="12"/>
        <v/>
      </c>
      <c r="Z74" s="25" t="str">
        <f t="shared" si="13"/>
        <v/>
      </c>
      <c r="AA74" s="261"/>
      <c r="AB74" s="51" t="str">
        <f t="shared" si="14"/>
        <v/>
      </c>
      <c r="AC74" s="261"/>
      <c r="AD74" s="300" t="str">
        <f t="shared" si="15"/>
        <v/>
      </c>
      <c r="AE74" s="300" t="str">
        <f t="shared" si="16"/>
        <v/>
      </c>
      <c r="AF74" s="300" t="str">
        <f t="shared" si="17"/>
        <v/>
      </c>
      <c r="AG74" s="300" t="str">
        <f t="shared" si="18"/>
        <v/>
      </c>
      <c r="AH74" s="300" t="str">
        <f t="shared" si="19"/>
        <v/>
      </c>
      <c r="AI74" s="300" t="str">
        <f t="shared" si="20"/>
        <v/>
      </c>
      <c r="AJ74" s="300" t="str">
        <f t="shared" si="21"/>
        <v/>
      </c>
      <c r="AK74" s="300" t="str">
        <f t="shared" si="22"/>
        <v/>
      </c>
      <c r="AL74" s="301" t="str">
        <f t="shared" si="23"/>
        <v/>
      </c>
      <c r="AM74" s="302" t="str">
        <f t="shared" si="24"/>
        <v/>
      </c>
      <c r="AN74" s="303" t="str">
        <f t="shared" si="25"/>
        <v/>
      </c>
      <c r="AO74" s="300" t="str">
        <f t="shared" si="26"/>
        <v/>
      </c>
      <c r="AP74" s="300" t="str">
        <f t="shared" si="27"/>
        <v/>
      </c>
      <c r="AQ74" s="300" t="str">
        <f t="shared" si="28"/>
        <v/>
      </c>
      <c r="AR74" s="300" t="str">
        <f t="shared" si="29"/>
        <v/>
      </c>
      <c r="AS74" s="300" t="str">
        <f t="shared" si="30"/>
        <v/>
      </c>
      <c r="AT74" s="300" t="str">
        <f t="shared" si="31"/>
        <v/>
      </c>
      <c r="AU74" s="300" t="str">
        <f t="shared" si="32"/>
        <v/>
      </c>
      <c r="AV74" s="300" t="str">
        <f t="shared" si="33"/>
        <v/>
      </c>
      <c r="AW74" s="301" t="str">
        <f t="shared" si="37"/>
        <v/>
      </c>
      <c r="AX74" s="302" t="str">
        <f t="shared" si="34"/>
        <v/>
      </c>
      <c r="AY74" s="303" t="str">
        <f t="shared" si="38"/>
        <v/>
      </c>
      <c r="AZ74" s="301" t="str">
        <f t="shared" si="39"/>
        <v/>
      </c>
      <c r="BA74" s="304"/>
      <c r="BB74" s="261"/>
    </row>
    <row r="75" spans="1:57" ht="9" customHeight="1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261"/>
      <c r="Z75" s="261"/>
      <c r="AA75" s="261"/>
      <c r="AB75" s="261"/>
      <c r="AC75" s="261"/>
      <c r="AD75" s="261"/>
      <c r="AE75" s="261"/>
      <c r="AF75" s="261"/>
      <c r="AG75" s="261"/>
      <c r="AH75" s="261"/>
      <c r="AI75" s="261"/>
      <c r="AJ75" s="261"/>
      <c r="AK75" s="261"/>
      <c r="AL75" s="261"/>
      <c r="AM75" s="261"/>
      <c r="AN75" s="261"/>
      <c r="AO75" s="261"/>
      <c r="AP75" s="261"/>
      <c r="AQ75" s="261"/>
      <c r="AR75" s="261"/>
      <c r="AS75" s="261"/>
      <c r="AT75" s="261"/>
      <c r="AU75" s="261"/>
      <c r="AV75" s="261"/>
      <c r="AW75" s="261"/>
      <c r="AX75" s="261"/>
      <c r="AY75" s="261"/>
      <c r="AZ75" s="261"/>
      <c r="BA75" s="261"/>
      <c r="BB75" s="261"/>
      <c r="BC75" s="261"/>
      <c r="BD75" s="261"/>
      <c r="BE75" s="261"/>
    </row>
    <row r="76" spans="1:57" ht="8.25" customHeigh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261"/>
      <c r="Z76" s="261"/>
      <c r="AA76" s="261"/>
      <c r="AB76" s="261"/>
      <c r="AC76" s="261"/>
      <c r="AD76" s="261"/>
      <c r="AE76" s="261"/>
      <c r="AF76" s="261"/>
      <c r="AG76" s="261"/>
      <c r="AH76" s="261"/>
      <c r="AI76" s="261"/>
      <c r="AJ76" s="261"/>
      <c r="AK76" s="261"/>
      <c r="AL76" s="261"/>
      <c r="AM76" s="261"/>
      <c r="AN76" s="261"/>
      <c r="AO76" s="261"/>
      <c r="AP76" s="261"/>
      <c r="AQ76" s="261"/>
      <c r="AR76" s="261"/>
      <c r="AS76" s="261"/>
      <c r="AT76" s="261"/>
      <c r="AU76" s="261"/>
      <c r="AV76" s="261"/>
      <c r="AW76" s="261"/>
      <c r="AX76" s="261"/>
      <c r="AY76" s="261"/>
      <c r="AZ76" s="261"/>
      <c r="BA76" s="261"/>
      <c r="BB76" s="261"/>
      <c r="BC76" s="261"/>
      <c r="BD76" s="261"/>
      <c r="BE76" s="261"/>
    </row>
    <row r="77" spans="1:57" ht="18.75" customHeight="1" x14ac:dyDescent="0.25">
      <c r="A77" s="52"/>
      <c r="B77" s="322" t="str">
        <f>B3</f>
        <v>09b-Ma</v>
      </c>
      <c r="C77" s="323"/>
      <c r="D77" s="209"/>
      <c r="E77" s="210" t="s">
        <v>123</v>
      </c>
      <c r="F77" s="214"/>
      <c r="G77" s="209"/>
      <c r="H77" s="210" t="s">
        <v>124</v>
      </c>
      <c r="I77" s="214"/>
      <c r="J77" s="209"/>
      <c r="K77" s="210" t="s">
        <v>128</v>
      </c>
      <c r="L77" s="214"/>
      <c r="M77" s="209"/>
      <c r="N77" s="210" t="s">
        <v>129</v>
      </c>
      <c r="O77" s="214"/>
      <c r="P77" s="215" t="s">
        <v>127</v>
      </c>
      <c r="Q77" s="211"/>
      <c r="R77" s="211"/>
      <c r="S77" s="211"/>
      <c r="T77" s="211"/>
      <c r="U77" s="211"/>
      <c r="V77" s="211"/>
      <c r="W77" s="211"/>
      <c r="X77" s="211"/>
      <c r="Y77" s="211"/>
      <c r="Z77" s="262"/>
      <c r="AA77" s="52"/>
      <c r="AB77" s="52"/>
      <c r="AC77" s="52"/>
      <c r="AD77" s="261"/>
      <c r="AE77" s="261"/>
      <c r="AF77" s="261"/>
      <c r="AG77" s="261"/>
      <c r="AH77" s="261"/>
      <c r="AI77" s="261"/>
      <c r="AJ77" s="261"/>
      <c r="AK77" s="261"/>
      <c r="AL77" s="261"/>
      <c r="AM77" s="261"/>
      <c r="AN77" s="261"/>
      <c r="AO77" s="261"/>
      <c r="AP77" s="261"/>
      <c r="AQ77" s="261"/>
      <c r="AR77" s="261"/>
      <c r="AS77" s="261"/>
      <c r="AT77" s="261"/>
      <c r="AU77" s="261"/>
      <c r="AV77" s="261"/>
      <c r="AW77" s="261"/>
      <c r="AX77" s="261"/>
      <c r="AY77" s="261"/>
      <c r="AZ77" s="261"/>
      <c r="BA77" s="261"/>
      <c r="BB77" s="261"/>
      <c r="BC77" s="261"/>
      <c r="BD77" s="261"/>
      <c r="BE77" s="261"/>
    </row>
    <row r="78" spans="1:57" ht="18.75" customHeight="1" x14ac:dyDescent="0.25">
      <c r="A78" s="52"/>
      <c r="B78" s="263">
        <f>B43</f>
        <v>1</v>
      </c>
      <c r="C78" s="264" t="str">
        <f>IF(C43="","",C43)</f>
        <v>Anders Hans</v>
      </c>
      <c r="D78" s="38"/>
      <c r="E78" s="212"/>
      <c r="F78" s="39"/>
      <c r="G78" s="216"/>
      <c r="H78" s="217"/>
      <c r="I78" s="218"/>
      <c r="J78" s="38"/>
      <c r="K78" s="212"/>
      <c r="L78" s="39"/>
      <c r="M78" s="216"/>
      <c r="N78" s="217"/>
      <c r="O78" s="218"/>
      <c r="P78" s="265"/>
      <c r="Q78" s="265"/>
      <c r="R78" s="265"/>
      <c r="S78" s="265"/>
      <c r="T78" s="265"/>
      <c r="U78" s="265"/>
      <c r="V78" s="265"/>
      <c r="W78" s="265"/>
      <c r="X78" s="265"/>
      <c r="Y78" s="265"/>
      <c r="Z78" s="266"/>
      <c r="AA78" s="52"/>
      <c r="AB78" s="52"/>
      <c r="AC78" s="52"/>
      <c r="AD78" s="261"/>
      <c r="AE78" s="261"/>
      <c r="AF78" s="261"/>
      <c r="AG78" s="261"/>
      <c r="AH78" s="261"/>
      <c r="AI78" s="261"/>
      <c r="AJ78" s="261"/>
      <c r="AK78" s="261"/>
      <c r="AL78" s="261"/>
      <c r="AM78" s="261"/>
      <c r="AN78" s="261"/>
      <c r="AO78" s="261"/>
      <c r="AP78" s="261"/>
      <c r="AQ78" s="261"/>
      <c r="AR78" s="261"/>
      <c r="AS78" s="261"/>
      <c r="AT78" s="261"/>
      <c r="AU78" s="261"/>
      <c r="AV78" s="261"/>
      <c r="AW78" s="261"/>
      <c r="AX78" s="261"/>
      <c r="AY78" s="261"/>
      <c r="AZ78" s="261"/>
      <c r="BA78" s="261"/>
      <c r="BB78" s="261"/>
      <c r="BC78" s="261"/>
      <c r="BD78" s="261"/>
      <c r="BE78" s="261"/>
    </row>
    <row r="79" spans="1:57" ht="18.75" customHeight="1" x14ac:dyDescent="0.25">
      <c r="A79" s="52"/>
      <c r="B79" s="263">
        <f t="shared" ref="B79:B109" si="40">B44</f>
        <v>2</v>
      </c>
      <c r="C79" s="264" t="str">
        <f t="shared" ref="C79:C109" si="41">IF(C44="","",C44)</f>
        <v>Becker Ben</v>
      </c>
      <c r="D79" s="38"/>
      <c r="E79" s="212"/>
      <c r="F79" s="39"/>
      <c r="G79" s="216"/>
      <c r="H79" s="217"/>
      <c r="I79" s="218"/>
      <c r="J79" s="38"/>
      <c r="K79" s="212"/>
      <c r="L79" s="39"/>
      <c r="M79" s="216"/>
      <c r="N79" s="217"/>
      <c r="O79" s="218"/>
      <c r="P79" s="265"/>
      <c r="Q79" s="265"/>
      <c r="R79" s="265"/>
      <c r="S79" s="265"/>
      <c r="T79" s="265"/>
      <c r="U79" s="265"/>
      <c r="V79" s="265"/>
      <c r="W79" s="265"/>
      <c r="X79" s="265"/>
      <c r="Y79" s="265"/>
      <c r="Z79" s="266"/>
      <c r="AA79" s="52"/>
      <c r="AB79" s="52"/>
      <c r="AC79" s="52"/>
      <c r="AD79" s="261"/>
      <c r="AE79" s="261"/>
      <c r="AF79" s="261"/>
      <c r="AG79" s="261"/>
      <c r="AH79" s="261"/>
      <c r="AI79" s="261"/>
      <c r="AJ79" s="261"/>
      <c r="AK79" s="261"/>
      <c r="AL79" s="261"/>
      <c r="AM79" s="261"/>
      <c r="AN79" s="261"/>
      <c r="AO79" s="261"/>
      <c r="AP79" s="261"/>
      <c r="AQ79" s="261"/>
      <c r="AR79" s="261"/>
      <c r="AS79" s="261"/>
      <c r="AT79" s="261"/>
      <c r="AU79" s="261"/>
      <c r="AV79" s="261"/>
      <c r="AW79" s="261"/>
      <c r="AX79" s="261"/>
      <c r="AY79" s="261"/>
      <c r="AZ79" s="261"/>
      <c r="BA79" s="261"/>
      <c r="BB79" s="261"/>
      <c r="BC79" s="261"/>
      <c r="BD79" s="261"/>
      <c r="BE79" s="261"/>
    </row>
    <row r="80" spans="1:57" ht="18.75" customHeight="1" x14ac:dyDescent="0.25">
      <c r="A80" s="52"/>
      <c r="B80" s="263">
        <f t="shared" si="40"/>
        <v>3</v>
      </c>
      <c r="C80" s="264" t="str">
        <f t="shared" si="41"/>
        <v>Bendt Lisa</v>
      </c>
      <c r="D80" s="38"/>
      <c r="E80" s="212"/>
      <c r="F80" s="39"/>
      <c r="G80" s="216"/>
      <c r="H80" s="217"/>
      <c r="I80" s="218"/>
      <c r="J80" s="38"/>
      <c r="K80" s="212"/>
      <c r="L80" s="39"/>
      <c r="M80" s="216"/>
      <c r="N80" s="217"/>
      <c r="O80" s="218"/>
      <c r="P80" s="265"/>
      <c r="Q80" s="265"/>
      <c r="R80" s="265"/>
      <c r="S80" s="265"/>
      <c r="T80" s="265"/>
      <c r="U80" s="265"/>
      <c r="V80" s="265"/>
      <c r="W80" s="265"/>
      <c r="X80" s="265"/>
      <c r="Y80" s="265"/>
      <c r="Z80" s="266"/>
      <c r="AA80" s="52"/>
      <c r="AB80" s="52"/>
      <c r="AC80" s="52"/>
      <c r="AD80" s="261"/>
      <c r="AE80" s="261"/>
      <c r="AF80" s="261"/>
      <c r="AG80" s="261"/>
      <c r="AH80" s="261"/>
      <c r="AI80" s="261"/>
      <c r="AJ80" s="261"/>
      <c r="AK80" s="261"/>
      <c r="AL80" s="261"/>
      <c r="AM80" s="261"/>
      <c r="AN80" s="261"/>
      <c r="AO80" s="261"/>
      <c r="AP80" s="261"/>
      <c r="AQ80" s="261"/>
      <c r="AR80" s="261"/>
      <c r="AS80" s="261"/>
      <c r="AT80" s="261"/>
      <c r="AU80" s="261"/>
      <c r="AV80" s="261"/>
      <c r="AW80" s="261"/>
      <c r="AX80" s="261"/>
      <c r="AY80" s="261"/>
      <c r="AZ80" s="261"/>
      <c r="BA80" s="261"/>
      <c r="BB80" s="261"/>
      <c r="BC80" s="261"/>
      <c r="BD80" s="261"/>
      <c r="BE80" s="261"/>
    </row>
    <row r="81" spans="1:57" ht="18.75" customHeight="1" x14ac:dyDescent="0.25">
      <c r="A81" s="52"/>
      <c r="B81" s="263">
        <f t="shared" si="40"/>
        <v>4</v>
      </c>
      <c r="C81" s="264" t="str">
        <f t="shared" si="41"/>
        <v>Berg Timo</v>
      </c>
      <c r="D81" s="38"/>
      <c r="E81" s="212"/>
      <c r="F81" s="39"/>
      <c r="G81" s="216"/>
      <c r="H81" s="217"/>
      <c r="I81" s="218"/>
      <c r="J81" s="38"/>
      <c r="K81" s="212"/>
      <c r="L81" s="39"/>
      <c r="M81" s="216"/>
      <c r="N81" s="217"/>
      <c r="O81" s="218"/>
      <c r="P81" s="265"/>
      <c r="Q81" s="265"/>
      <c r="R81" s="265"/>
      <c r="S81" s="265"/>
      <c r="T81" s="265"/>
      <c r="U81" s="265"/>
      <c r="V81" s="265"/>
      <c r="W81" s="265"/>
      <c r="X81" s="265"/>
      <c r="Y81" s="265"/>
      <c r="Z81" s="266"/>
      <c r="AA81" s="52"/>
      <c r="AB81" s="52"/>
      <c r="AC81" s="52"/>
      <c r="AD81" s="261"/>
      <c r="AE81" s="261"/>
      <c r="AF81" s="261"/>
      <c r="AG81" s="261"/>
      <c r="AH81" s="261"/>
      <c r="AI81" s="261"/>
      <c r="AJ81" s="261"/>
      <c r="AK81" s="261"/>
      <c r="AL81" s="261"/>
      <c r="AM81" s="261"/>
      <c r="AN81" s="261"/>
      <c r="AO81" s="261"/>
      <c r="AP81" s="261"/>
      <c r="AQ81" s="261"/>
      <c r="AR81" s="261"/>
      <c r="AS81" s="261"/>
      <c r="AT81" s="261"/>
      <c r="AU81" s="261"/>
      <c r="AV81" s="261"/>
      <c r="AW81" s="261"/>
      <c r="AX81" s="261"/>
      <c r="AY81" s="261"/>
      <c r="AZ81" s="261"/>
      <c r="BA81" s="261"/>
      <c r="BB81" s="261"/>
      <c r="BC81" s="261"/>
      <c r="BD81" s="261"/>
      <c r="BE81" s="261"/>
    </row>
    <row r="82" spans="1:57" ht="18.75" customHeight="1" thickBot="1" x14ac:dyDescent="0.3">
      <c r="A82" s="52"/>
      <c r="B82" s="267">
        <f t="shared" si="40"/>
        <v>5</v>
      </c>
      <c r="C82" s="268" t="str">
        <f t="shared" si="41"/>
        <v>Einstein Erich</v>
      </c>
      <c r="D82" s="241"/>
      <c r="E82" s="242"/>
      <c r="F82" s="243"/>
      <c r="G82" s="244"/>
      <c r="H82" s="245"/>
      <c r="I82" s="246"/>
      <c r="J82" s="241"/>
      <c r="K82" s="242"/>
      <c r="L82" s="243"/>
      <c r="M82" s="244"/>
      <c r="N82" s="245"/>
      <c r="O82" s="246"/>
      <c r="P82" s="269"/>
      <c r="Q82" s="269"/>
      <c r="R82" s="269"/>
      <c r="S82" s="269"/>
      <c r="T82" s="269"/>
      <c r="U82" s="269"/>
      <c r="V82" s="269"/>
      <c r="W82" s="269"/>
      <c r="X82" s="269"/>
      <c r="Y82" s="269"/>
      <c r="Z82" s="270"/>
      <c r="AA82" s="52"/>
      <c r="AB82" s="52"/>
      <c r="AC82" s="52"/>
      <c r="AD82" s="261"/>
      <c r="AE82" s="261"/>
      <c r="AF82" s="261"/>
      <c r="AG82" s="261"/>
      <c r="AH82" s="261"/>
      <c r="AI82" s="261"/>
      <c r="AJ82" s="261"/>
      <c r="AK82" s="261"/>
      <c r="AL82" s="261"/>
      <c r="AM82" s="261"/>
      <c r="AN82" s="261"/>
      <c r="AO82" s="261"/>
      <c r="AP82" s="261"/>
      <c r="AQ82" s="261"/>
      <c r="AR82" s="261"/>
      <c r="AS82" s="261"/>
      <c r="AT82" s="261"/>
      <c r="AU82" s="261"/>
      <c r="AV82" s="261"/>
      <c r="AW82" s="261"/>
      <c r="AX82" s="261"/>
      <c r="AY82" s="261"/>
      <c r="AZ82" s="261"/>
      <c r="BA82" s="261"/>
      <c r="BB82" s="261"/>
      <c r="BC82" s="261"/>
      <c r="BD82" s="261"/>
      <c r="BE82" s="261"/>
    </row>
    <row r="83" spans="1:57" ht="18.75" customHeight="1" x14ac:dyDescent="0.25">
      <c r="A83" s="52"/>
      <c r="B83" s="271">
        <f t="shared" si="40"/>
        <v>6</v>
      </c>
      <c r="C83" s="272" t="str">
        <f t="shared" si="41"/>
        <v>Karl Lutz</v>
      </c>
      <c r="D83" s="235"/>
      <c r="E83" s="236"/>
      <c r="F83" s="237"/>
      <c r="G83" s="238"/>
      <c r="H83" s="239"/>
      <c r="I83" s="240"/>
      <c r="J83" s="235"/>
      <c r="K83" s="236"/>
      <c r="L83" s="237"/>
      <c r="M83" s="238"/>
      <c r="N83" s="239"/>
      <c r="O83" s="240"/>
      <c r="P83" s="273"/>
      <c r="Q83" s="273"/>
      <c r="R83" s="273"/>
      <c r="S83" s="273"/>
      <c r="T83" s="273"/>
      <c r="U83" s="273"/>
      <c r="V83" s="273"/>
      <c r="W83" s="273"/>
      <c r="X83" s="273"/>
      <c r="Y83" s="273"/>
      <c r="Z83" s="274"/>
      <c r="AA83" s="52"/>
      <c r="AB83" s="52"/>
      <c r="AC83" s="52"/>
      <c r="AD83" s="261"/>
      <c r="AE83" s="261"/>
      <c r="AF83" s="261"/>
      <c r="AG83" s="261"/>
      <c r="AH83" s="261"/>
      <c r="AI83" s="261"/>
      <c r="AJ83" s="261"/>
      <c r="AK83" s="261"/>
      <c r="AL83" s="261"/>
      <c r="AM83" s="261"/>
      <c r="AN83" s="261"/>
      <c r="AO83" s="261"/>
      <c r="AP83" s="261"/>
      <c r="AQ83" s="261"/>
      <c r="AR83" s="261"/>
      <c r="AS83" s="261"/>
      <c r="AT83" s="261"/>
      <c r="AU83" s="261"/>
      <c r="AV83" s="261"/>
      <c r="AW83" s="261"/>
      <c r="AX83" s="261"/>
      <c r="AY83" s="261"/>
      <c r="AZ83" s="261"/>
      <c r="BA83" s="261"/>
      <c r="BB83" s="261"/>
      <c r="BC83" s="261"/>
      <c r="BD83" s="261"/>
      <c r="BE83" s="261"/>
    </row>
    <row r="84" spans="1:57" ht="18.75" customHeight="1" x14ac:dyDescent="0.25">
      <c r="A84" s="52"/>
      <c r="B84" s="263">
        <f t="shared" si="40"/>
        <v>7</v>
      </c>
      <c r="C84" s="264" t="str">
        <f t="shared" si="41"/>
        <v>Kindlich  Anna</v>
      </c>
      <c r="D84" s="38"/>
      <c r="E84" s="212"/>
      <c r="F84" s="39"/>
      <c r="G84" s="216"/>
      <c r="H84" s="217"/>
      <c r="I84" s="218"/>
      <c r="J84" s="38"/>
      <c r="K84" s="212"/>
      <c r="L84" s="39"/>
      <c r="M84" s="216"/>
      <c r="N84" s="217"/>
      <c r="O84" s="218"/>
      <c r="P84" s="265"/>
      <c r="Q84" s="265"/>
      <c r="R84" s="265"/>
      <c r="S84" s="265"/>
      <c r="T84" s="265"/>
      <c r="U84" s="265"/>
      <c r="V84" s="265"/>
      <c r="W84" s="265"/>
      <c r="X84" s="265"/>
      <c r="Y84" s="265"/>
      <c r="Z84" s="266"/>
      <c r="AA84" s="52"/>
      <c r="AB84" s="52"/>
      <c r="AC84" s="52"/>
      <c r="AD84" s="261"/>
      <c r="AE84" s="261"/>
      <c r="AF84" s="261"/>
      <c r="AG84" s="261"/>
      <c r="AH84" s="261"/>
      <c r="AI84" s="261"/>
      <c r="AJ84" s="261"/>
      <c r="AK84" s="261"/>
      <c r="AL84" s="261"/>
      <c r="AM84" s="261"/>
      <c r="AN84" s="261"/>
      <c r="AO84" s="261"/>
      <c r="AP84" s="261"/>
      <c r="AQ84" s="261"/>
      <c r="AR84" s="261"/>
      <c r="AS84" s="261"/>
      <c r="AT84" s="261"/>
      <c r="AU84" s="261"/>
      <c r="AV84" s="261"/>
      <c r="AW84" s="261"/>
      <c r="AX84" s="261"/>
      <c r="AY84" s="261"/>
      <c r="AZ84" s="261"/>
      <c r="BA84" s="261"/>
      <c r="BB84" s="261"/>
      <c r="BC84" s="261"/>
      <c r="BD84" s="261"/>
      <c r="BE84" s="261"/>
    </row>
    <row r="85" spans="1:57" ht="18.75" customHeight="1" x14ac:dyDescent="0.25">
      <c r="A85" s="52"/>
      <c r="B85" s="263">
        <f t="shared" si="40"/>
        <v>8</v>
      </c>
      <c r="C85" s="264" t="str">
        <f t="shared" si="41"/>
        <v>Lichter Max</v>
      </c>
      <c r="D85" s="38"/>
      <c r="E85" s="212"/>
      <c r="F85" s="39"/>
      <c r="G85" s="216"/>
      <c r="H85" s="217"/>
      <c r="I85" s="218"/>
      <c r="J85" s="38"/>
      <c r="K85" s="212"/>
      <c r="L85" s="39"/>
      <c r="M85" s="216"/>
      <c r="N85" s="217"/>
      <c r="O85" s="218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6"/>
      <c r="AA85" s="52"/>
      <c r="AB85" s="52"/>
      <c r="AC85" s="52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261"/>
      <c r="AQ85" s="261"/>
      <c r="AR85" s="261"/>
      <c r="AS85" s="261"/>
      <c r="AT85" s="261"/>
      <c r="AU85" s="261"/>
      <c r="AV85" s="261"/>
      <c r="AW85" s="261"/>
      <c r="AX85" s="261"/>
      <c r="AY85" s="261"/>
      <c r="AZ85" s="261"/>
      <c r="BA85" s="261"/>
      <c r="BB85" s="261"/>
      <c r="BC85" s="261"/>
      <c r="BD85" s="261"/>
      <c r="BE85" s="261"/>
    </row>
    <row r="86" spans="1:57" ht="18.75" customHeight="1" x14ac:dyDescent="0.25">
      <c r="A86" s="52"/>
      <c r="B86" s="263">
        <f t="shared" si="40"/>
        <v>9</v>
      </c>
      <c r="C86" s="264" t="str">
        <f t="shared" si="41"/>
        <v>Meier Michaela</v>
      </c>
      <c r="D86" s="38"/>
      <c r="E86" s="212"/>
      <c r="F86" s="39"/>
      <c r="G86" s="216"/>
      <c r="H86" s="217"/>
      <c r="I86" s="218"/>
      <c r="J86" s="38"/>
      <c r="K86" s="212"/>
      <c r="L86" s="39"/>
      <c r="M86" s="216"/>
      <c r="N86" s="217"/>
      <c r="O86" s="218"/>
      <c r="P86" s="265"/>
      <c r="Q86" s="265"/>
      <c r="R86" s="265"/>
      <c r="S86" s="265"/>
      <c r="T86" s="265"/>
      <c r="U86" s="265"/>
      <c r="V86" s="265"/>
      <c r="W86" s="265"/>
      <c r="X86" s="265"/>
      <c r="Y86" s="265"/>
      <c r="Z86" s="266"/>
      <c r="AA86" s="52"/>
      <c r="AB86" s="52"/>
      <c r="AC86" s="52"/>
      <c r="AD86" s="261"/>
      <c r="AE86" s="261"/>
      <c r="AF86" s="261"/>
      <c r="AG86" s="261"/>
      <c r="AH86" s="261"/>
      <c r="AI86" s="261"/>
      <c r="AJ86" s="261"/>
      <c r="AK86" s="261"/>
      <c r="AL86" s="261"/>
      <c r="AM86" s="261"/>
      <c r="AN86" s="261"/>
      <c r="AO86" s="261"/>
      <c r="AP86" s="261"/>
      <c r="AQ86" s="261"/>
      <c r="AR86" s="261"/>
      <c r="AS86" s="261"/>
      <c r="AT86" s="261"/>
      <c r="AU86" s="261"/>
      <c r="AV86" s="261"/>
      <c r="AW86" s="261"/>
      <c r="AX86" s="261"/>
      <c r="AY86" s="261"/>
      <c r="AZ86" s="261"/>
      <c r="BA86" s="261"/>
      <c r="BB86" s="261"/>
      <c r="BC86" s="261"/>
      <c r="BD86" s="261"/>
      <c r="BE86" s="261"/>
    </row>
    <row r="87" spans="1:57" ht="18.75" customHeight="1" thickBot="1" x14ac:dyDescent="0.3">
      <c r="A87" s="52"/>
      <c r="B87" s="267">
        <f t="shared" si="40"/>
        <v>10</v>
      </c>
      <c r="C87" s="268" t="str">
        <f t="shared" si="41"/>
        <v>Meyer Adrian</v>
      </c>
      <c r="D87" s="241"/>
      <c r="E87" s="242"/>
      <c r="F87" s="243"/>
      <c r="G87" s="244"/>
      <c r="H87" s="245"/>
      <c r="I87" s="246"/>
      <c r="J87" s="241"/>
      <c r="K87" s="242"/>
      <c r="L87" s="243"/>
      <c r="M87" s="244"/>
      <c r="N87" s="245"/>
      <c r="O87" s="246"/>
      <c r="P87" s="269"/>
      <c r="Q87" s="269"/>
      <c r="R87" s="269"/>
      <c r="S87" s="269"/>
      <c r="T87" s="269"/>
      <c r="U87" s="269"/>
      <c r="V87" s="269"/>
      <c r="W87" s="269"/>
      <c r="X87" s="269"/>
      <c r="Y87" s="269"/>
      <c r="Z87" s="270"/>
      <c r="AA87" s="52"/>
      <c r="AB87" s="52"/>
      <c r="AC87" s="52"/>
      <c r="AD87" s="261"/>
      <c r="AE87" s="261"/>
      <c r="AF87" s="261"/>
      <c r="AG87" s="261"/>
      <c r="AH87" s="261"/>
      <c r="AI87" s="261"/>
      <c r="AJ87" s="261"/>
      <c r="AK87" s="261"/>
      <c r="AL87" s="261"/>
      <c r="AM87" s="261"/>
      <c r="AN87" s="261"/>
      <c r="AO87" s="261"/>
      <c r="AP87" s="261"/>
      <c r="AQ87" s="261"/>
      <c r="AR87" s="261"/>
      <c r="AS87" s="261"/>
      <c r="AT87" s="261"/>
      <c r="AU87" s="261"/>
      <c r="AV87" s="261"/>
      <c r="AW87" s="261"/>
      <c r="AX87" s="261"/>
      <c r="AY87" s="261"/>
      <c r="AZ87" s="261"/>
      <c r="BA87" s="261"/>
      <c r="BB87" s="261"/>
      <c r="BC87" s="261"/>
      <c r="BD87" s="261"/>
      <c r="BE87" s="261"/>
    </row>
    <row r="88" spans="1:57" ht="18.75" customHeight="1" x14ac:dyDescent="0.25">
      <c r="A88" s="52"/>
      <c r="B88" s="271">
        <f t="shared" si="40"/>
        <v>11</v>
      </c>
      <c r="C88" s="272" t="str">
        <f t="shared" si="41"/>
        <v>Müller Elfi</v>
      </c>
      <c r="D88" s="235"/>
      <c r="E88" s="236"/>
      <c r="F88" s="237"/>
      <c r="G88" s="238"/>
      <c r="H88" s="239"/>
      <c r="I88" s="240"/>
      <c r="J88" s="235"/>
      <c r="K88" s="236"/>
      <c r="L88" s="237"/>
      <c r="M88" s="238"/>
      <c r="N88" s="239"/>
      <c r="O88" s="240"/>
      <c r="P88" s="273"/>
      <c r="Q88" s="273"/>
      <c r="R88" s="273"/>
      <c r="S88" s="273"/>
      <c r="T88" s="273"/>
      <c r="U88" s="273"/>
      <c r="V88" s="273"/>
      <c r="W88" s="273"/>
      <c r="X88" s="273"/>
      <c r="Y88" s="273"/>
      <c r="Z88" s="274"/>
      <c r="AA88" s="52"/>
      <c r="AB88" s="52"/>
      <c r="AC88" s="52"/>
      <c r="AD88" s="261"/>
      <c r="AE88" s="261"/>
      <c r="AF88" s="261"/>
      <c r="AG88" s="261"/>
      <c r="AH88" s="261"/>
      <c r="AI88" s="261"/>
      <c r="AJ88" s="261"/>
      <c r="AK88" s="261"/>
      <c r="AL88" s="261"/>
      <c r="AM88" s="261"/>
      <c r="AN88" s="261"/>
      <c r="AO88" s="261"/>
      <c r="AP88" s="261"/>
      <c r="AQ88" s="261"/>
      <c r="AR88" s="261"/>
      <c r="AS88" s="261"/>
      <c r="AT88" s="261"/>
      <c r="AU88" s="261"/>
      <c r="AV88" s="261"/>
      <c r="AW88" s="261"/>
      <c r="AX88" s="261"/>
      <c r="AY88" s="261"/>
      <c r="AZ88" s="261"/>
      <c r="BA88" s="261"/>
      <c r="BB88" s="261"/>
      <c r="BC88" s="261"/>
      <c r="BD88" s="261"/>
      <c r="BE88" s="261"/>
    </row>
    <row r="89" spans="1:57" ht="18.75" customHeight="1" x14ac:dyDescent="0.25">
      <c r="A89" s="52"/>
      <c r="B89" s="263">
        <f t="shared" si="40"/>
        <v>12</v>
      </c>
      <c r="C89" s="264" t="str">
        <f t="shared" si="41"/>
        <v>Mustermann Erika</v>
      </c>
      <c r="D89" s="38"/>
      <c r="E89" s="212"/>
      <c r="F89" s="39"/>
      <c r="G89" s="216"/>
      <c r="H89" s="217"/>
      <c r="I89" s="218"/>
      <c r="J89" s="38"/>
      <c r="K89" s="212"/>
      <c r="L89" s="39"/>
      <c r="M89" s="216"/>
      <c r="N89" s="217"/>
      <c r="O89" s="218"/>
      <c r="P89" s="265"/>
      <c r="Q89" s="265"/>
      <c r="R89" s="265"/>
      <c r="S89" s="265"/>
      <c r="T89" s="265"/>
      <c r="U89" s="265"/>
      <c r="V89" s="265"/>
      <c r="W89" s="265"/>
      <c r="X89" s="265"/>
      <c r="Y89" s="265"/>
      <c r="Z89" s="266"/>
      <c r="AA89" s="52"/>
      <c r="AB89" s="52"/>
      <c r="AC89" s="52"/>
      <c r="AD89" s="261"/>
      <c r="AE89" s="261"/>
      <c r="AF89" s="261"/>
      <c r="AG89" s="261"/>
      <c r="AH89" s="261"/>
      <c r="AI89" s="261"/>
      <c r="AJ89" s="261"/>
      <c r="AK89" s="261"/>
      <c r="AL89" s="261"/>
      <c r="AM89" s="261"/>
      <c r="AN89" s="261"/>
      <c r="AO89" s="261"/>
      <c r="AP89" s="261"/>
      <c r="AQ89" s="261"/>
      <c r="AR89" s="261"/>
      <c r="AS89" s="261"/>
      <c r="AT89" s="261"/>
      <c r="AU89" s="261"/>
      <c r="AV89" s="261"/>
      <c r="AW89" s="261"/>
      <c r="AX89" s="261"/>
      <c r="AY89" s="261"/>
      <c r="AZ89" s="261"/>
      <c r="BA89" s="261"/>
      <c r="BB89" s="261"/>
      <c r="BC89" s="261"/>
      <c r="BD89" s="261"/>
      <c r="BE89" s="261"/>
    </row>
    <row r="90" spans="1:57" ht="18.75" customHeight="1" x14ac:dyDescent="0.25">
      <c r="A90" s="52"/>
      <c r="B90" s="263">
        <f t="shared" si="40"/>
        <v>13</v>
      </c>
      <c r="C90" s="264" t="str">
        <f t="shared" si="41"/>
        <v>Rausch Hilde</v>
      </c>
      <c r="D90" s="38"/>
      <c r="E90" s="212"/>
      <c r="F90" s="39"/>
      <c r="G90" s="216"/>
      <c r="H90" s="217"/>
      <c r="I90" s="218"/>
      <c r="J90" s="38"/>
      <c r="K90" s="212"/>
      <c r="L90" s="39"/>
      <c r="M90" s="216"/>
      <c r="N90" s="217"/>
      <c r="O90" s="218"/>
      <c r="P90" s="265"/>
      <c r="Q90" s="265"/>
      <c r="R90" s="265"/>
      <c r="S90" s="265"/>
      <c r="T90" s="265"/>
      <c r="U90" s="265"/>
      <c r="V90" s="265"/>
      <c r="W90" s="265"/>
      <c r="X90" s="265"/>
      <c r="Y90" s="265"/>
      <c r="Z90" s="266"/>
      <c r="AA90" s="52"/>
      <c r="AB90" s="52"/>
      <c r="AC90" s="52"/>
      <c r="AD90" s="261"/>
      <c r="AE90" s="261"/>
      <c r="AF90" s="261"/>
      <c r="AG90" s="261"/>
      <c r="AH90" s="261"/>
      <c r="AI90" s="261"/>
      <c r="AJ90" s="261"/>
      <c r="AK90" s="261"/>
      <c r="AL90" s="261"/>
      <c r="AM90" s="261"/>
      <c r="AN90" s="261"/>
      <c r="AO90" s="261"/>
      <c r="AP90" s="261"/>
      <c r="AQ90" s="261"/>
      <c r="AR90" s="261"/>
      <c r="AS90" s="261"/>
      <c r="AT90" s="261"/>
      <c r="AU90" s="261"/>
      <c r="AV90" s="261"/>
      <c r="AW90" s="261"/>
      <c r="AX90" s="261"/>
      <c r="AY90" s="261"/>
      <c r="AZ90" s="261"/>
      <c r="BA90" s="261"/>
      <c r="BB90" s="261"/>
      <c r="BC90" s="261"/>
      <c r="BD90" s="261"/>
      <c r="BE90" s="261"/>
    </row>
    <row r="91" spans="1:57" ht="18.75" customHeight="1" x14ac:dyDescent="0.25">
      <c r="A91" s="52"/>
      <c r="B91" s="263">
        <f t="shared" si="40"/>
        <v>14</v>
      </c>
      <c r="C91" s="264" t="str">
        <f t="shared" si="41"/>
        <v>Schmitt Noah</v>
      </c>
      <c r="D91" s="38"/>
      <c r="E91" s="212"/>
      <c r="F91" s="39"/>
      <c r="G91" s="216"/>
      <c r="H91" s="217"/>
      <c r="I91" s="218"/>
      <c r="J91" s="38"/>
      <c r="K91" s="212"/>
      <c r="L91" s="39"/>
      <c r="M91" s="216"/>
      <c r="N91" s="217"/>
      <c r="O91" s="218"/>
      <c r="P91" s="265"/>
      <c r="Q91" s="265"/>
      <c r="R91" s="265"/>
      <c r="S91" s="265"/>
      <c r="T91" s="265"/>
      <c r="U91" s="265"/>
      <c r="V91" s="265"/>
      <c r="W91" s="265"/>
      <c r="X91" s="265"/>
      <c r="Y91" s="265"/>
      <c r="Z91" s="266"/>
      <c r="AA91" s="52"/>
      <c r="AB91" s="52"/>
      <c r="AC91" s="52"/>
      <c r="AD91" s="261"/>
      <c r="AE91" s="261"/>
      <c r="AF91" s="261"/>
      <c r="AG91" s="261"/>
      <c r="AH91" s="261"/>
      <c r="AI91" s="261"/>
      <c r="AJ91" s="261"/>
      <c r="AK91" s="261"/>
      <c r="AL91" s="261"/>
      <c r="AM91" s="261"/>
      <c r="AN91" s="261"/>
      <c r="AO91" s="261"/>
      <c r="AP91" s="261"/>
      <c r="AQ91" s="261"/>
      <c r="AR91" s="261"/>
      <c r="AS91" s="261"/>
      <c r="AT91" s="261"/>
      <c r="AU91" s="261"/>
      <c r="AV91" s="261"/>
      <c r="AW91" s="261"/>
      <c r="AX91" s="261"/>
      <c r="AY91" s="261"/>
      <c r="AZ91" s="261"/>
      <c r="BA91" s="261"/>
      <c r="BB91" s="261"/>
      <c r="BC91" s="261"/>
      <c r="BD91" s="261"/>
      <c r="BE91" s="261"/>
    </row>
    <row r="92" spans="1:57" ht="18.75" customHeight="1" thickBot="1" x14ac:dyDescent="0.3">
      <c r="A92" s="52"/>
      <c r="B92" s="267">
        <f t="shared" si="40"/>
        <v>15</v>
      </c>
      <c r="C92" s="268" t="str">
        <f t="shared" si="41"/>
        <v>Tolstoi Kurt</v>
      </c>
      <c r="D92" s="241"/>
      <c r="E92" s="242"/>
      <c r="F92" s="243"/>
      <c r="G92" s="244"/>
      <c r="H92" s="245"/>
      <c r="I92" s="246"/>
      <c r="J92" s="241"/>
      <c r="K92" s="242"/>
      <c r="L92" s="243"/>
      <c r="M92" s="244"/>
      <c r="N92" s="245"/>
      <c r="O92" s="246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70"/>
      <c r="AA92" s="52"/>
      <c r="AB92" s="52"/>
      <c r="AC92" s="52"/>
      <c r="AD92" s="261"/>
      <c r="AE92" s="261"/>
      <c r="AF92" s="261"/>
      <c r="AG92" s="261"/>
      <c r="AH92" s="261"/>
      <c r="AI92" s="261"/>
      <c r="AJ92" s="261"/>
      <c r="AK92" s="261"/>
      <c r="AL92" s="261"/>
      <c r="AM92" s="261"/>
      <c r="AN92" s="261"/>
      <c r="AO92" s="261"/>
      <c r="AP92" s="261"/>
      <c r="AQ92" s="261"/>
      <c r="AR92" s="261"/>
      <c r="AS92" s="261"/>
      <c r="AT92" s="261"/>
      <c r="AU92" s="261"/>
      <c r="AV92" s="261"/>
      <c r="AW92" s="261"/>
      <c r="AX92" s="261"/>
      <c r="AY92" s="261"/>
      <c r="AZ92" s="261"/>
      <c r="BA92" s="261"/>
      <c r="BB92" s="261"/>
      <c r="BC92" s="261"/>
      <c r="BD92" s="261"/>
      <c r="BE92" s="261"/>
    </row>
    <row r="93" spans="1:57" ht="18.75" customHeight="1" x14ac:dyDescent="0.25">
      <c r="A93" s="52"/>
      <c r="B93" s="271">
        <f t="shared" si="40"/>
        <v>16</v>
      </c>
      <c r="C93" s="272" t="str">
        <f t="shared" si="41"/>
        <v>Weil Horst</v>
      </c>
      <c r="D93" s="235"/>
      <c r="E93" s="236"/>
      <c r="F93" s="237"/>
      <c r="G93" s="238"/>
      <c r="H93" s="239"/>
      <c r="I93" s="240"/>
      <c r="J93" s="235"/>
      <c r="K93" s="236"/>
      <c r="L93" s="237"/>
      <c r="M93" s="238"/>
      <c r="N93" s="239"/>
      <c r="O93" s="240"/>
      <c r="P93" s="273"/>
      <c r="Q93" s="275"/>
      <c r="R93" s="275"/>
      <c r="S93" s="275"/>
      <c r="T93" s="275"/>
      <c r="U93" s="275"/>
      <c r="V93" s="275"/>
      <c r="W93" s="273"/>
      <c r="X93" s="273"/>
      <c r="Y93" s="273"/>
      <c r="Z93" s="274"/>
      <c r="AA93" s="276" t="s">
        <v>43</v>
      </c>
      <c r="AB93" s="277" t="s">
        <v>2</v>
      </c>
      <c r="AC93" s="278" t="s">
        <v>43</v>
      </c>
      <c r="AD93" s="261"/>
      <c r="AE93" s="261"/>
      <c r="AF93" s="261"/>
      <c r="AG93" s="261"/>
      <c r="AH93" s="261"/>
      <c r="AI93" s="261"/>
      <c r="AJ93" s="261"/>
      <c r="AK93" s="261"/>
      <c r="AL93" s="261"/>
      <c r="AM93" s="261"/>
      <c r="AN93" s="261"/>
      <c r="AO93" s="261"/>
      <c r="AP93" s="261"/>
      <c r="AQ93" s="261"/>
      <c r="AR93" s="261"/>
      <c r="AS93" s="261"/>
      <c r="AT93" s="261"/>
      <c r="AU93" s="261"/>
      <c r="AV93" s="261"/>
      <c r="AW93" s="261"/>
      <c r="AX93" s="261"/>
      <c r="AY93" s="261"/>
      <c r="AZ93" s="261"/>
      <c r="BA93" s="261"/>
      <c r="BB93" s="261"/>
      <c r="BC93" s="261"/>
      <c r="BD93" s="261"/>
      <c r="BE93" s="261"/>
    </row>
    <row r="94" spans="1:57" ht="18.75" customHeight="1" x14ac:dyDescent="0.25">
      <c r="A94" s="52"/>
      <c r="B94" s="263">
        <f t="shared" si="40"/>
        <v>17</v>
      </c>
      <c r="C94" s="264" t="str">
        <f t="shared" si="41"/>
        <v>Wunderlich Klara</v>
      </c>
      <c r="D94" s="38"/>
      <c r="E94" s="212"/>
      <c r="F94" s="39"/>
      <c r="G94" s="216"/>
      <c r="H94" s="217"/>
      <c r="I94" s="218"/>
      <c r="J94" s="38"/>
      <c r="K94" s="212"/>
      <c r="L94" s="39"/>
      <c r="M94" s="216"/>
      <c r="N94" s="217"/>
      <c r="O94" s="218"/>
      <c r="P94" s="265"/>
      <c r="Q94" s="279"/>
      <c r="R94" s="279"/>
      <c r="S94" s="279"/>
      <c r="T94" s="279"/>
      <c r="U94" s="279"/>
      <c r="V94" s="279"/>
      <c r="W94" s="265"/>
      <c r="X94" s="265"/>
      <c r="Y94" s="265"/>
      <c r="Z94" s="266"/>
      <c r="AA94" s="280">
        <v>0</v>
      </c>
      <c r="AB94" s="277">
        <v>6</v>
      </c>
      <c r="AC94" s="277">
        <v>0</v>
      </c>
      <c r="AD94" s="261"/>
      <c r="AE94" s="261"/>
      <c r="AF94" s="261"/>
      <c r="AG94" s="261"/>
      <c r="AH94" s="261"/>
      <c r="AI94" s="261"/>
      <c r="AJ94" s="261"/>
      <c r="AK94" s="261"/>
      <c r="AL94" s="261"/>
      <c r="AM94" s="261"/>
      <c r="AN94" s="261"/>
      <c r="AO94" s="261"/>
      <c r="AP94" s="261"/>
      <c r="AQ94" s="261"/>
      <c r="AR94" s="261"/>
      <c r="AS94" s="261"/>
      <c r="AT94" s="261"/>
      <c r="AU94" s="261"/>
      <c r="AV94" s="261"/>
      <c r="AW94" s="261"/>
      <c r="AX94" s="261"/>
      <c r="AY94" s="261"/>
      <c r="AZ94" s="261"/>
      <c r="BA94" s="261"/>
      <c r="BB94" s="261"/>
      <c r="BC94" s="261"/>
      <c r="BD94" s="261"/>
      <c r="BE94" s="261"/>
    </row>
    <row r="95" spans="1:57" ht="18.75" customHeight="1" x14ac:dyDescent="0.25">
      <c r="A95" s="52"/>
      <c r="B95" s="263">
        <f t="shared" si="40"/>
        <v>18</v>
      </c>
      <c r="C95" s="264" t="str">
        <f t="shared" si="41"/>
        <v>Zeien Sophie</v>
      </c>
      <c r="D95" s="38"/>
      <c r="E95" s="212"/>
      <c r="F95" s="39"/>
      <c r="G95" s="216"/>
      <c r="H95" s="217"/>
      <c r="I95" s="218"/>
      <c r="J95" s="38"/>
      <c r="K95" s="212"/>
      <c r="L95" s="39"/>
      <c r="M95" s="216"/>
      <c r="N95" s="217"/>
      <c r="O95" s="218"/>
      <c r="P95" s="265"/>
      <c r="Q95" s="279"/>
      <c r="R95" s="279"/>
      <c r="S95" s="279"/>
      <c r="T95" s="279"/>
      <c r="U95" s="279"/>
      <c r="V95" s="279"/>
      <c r="W95" s="265"/>
      <c r="X95" s="265"/>
      <c r="Y95" s="265"/>
      <c r="Z95" s="266"/>
      <c r="AA95" s="280">
        <v>1</v>
      </c>
      <c r="AB95" s="277" t="s">
        <v>50</v>
      </c>
      <c r="AC95" s="277">
        <v>1</v>
      </c>
      <c r="AD95" s="261"/>
      <c r="AE95" s="261"/>
      <c r="AF95" s="261"/>
      <c r="AG95" s="261"/>
      <c r="AH95" s="261"/>
      <c r="AI95" s="261"/>
      <c r="AJ95" s="261"/>
      <c r="AK95" s="261"/>
      <c r="AL95" s="261"/>
      <c r="AM95" s="261"/>
      <c r="AN95" s="261"/>
      <c r="AO95" s="261"/>
      <c r="AP95" s="261"/>
      <c r="AQ95" s="261"/>
      <c r="AR95" s="261"/>
      <c r="AS95" s="261"/>
      <c r="AT95" s="261"/>
      <c r="AU95" s="261"/>
      <c r="AV95" s="261"/>
      <c r="AW95" s="261"/>
      <c r="AX95" s="261"/>
      <c r="AY95" s="261"/>
      <c r="AZ95" s="261"/>
      <c r="BA95" s="261"/>
      <c r="BB95" s="261"/>
      <c r="BC95" s="261"/>
      <c r="BD95" s="261"/>
      <c r="BE95" s="261"/>
    </row>
    <row r="96" spans="1:57" ht="18.75" customHeight="1" x14ac:dyDescent="0.25">
      <c r="A96" s="52"/>
      <c r="B96" s="263">
        <f t="shared" si="40"/>
        <v>19</v>
      </c>
      <c r="C96" s="264" t="str">
        <f t="shared" si="41"/>
        <v>Zeien Rainer</v>
      </c>
      <c r="D96" s="38"/>
      <c r="E96" s="212"/>
      <c r="F96" s="39"/>
      <c r="G96" s="216"/>
      <c r="H96" s="217"/>
      <c r="I96" s="218"/>
      <c r="J96" s="38"/>
      <c r="K96" s="212"/>
      <c r="L96" s="39"/>
      <c r="M96" s="216"/>
      <c r="N96" s="217"/>
      <c r="O96" s="218"/>
      <c r="P96" s="265"/>
      <c r="Q96" s="279"/>
      <c r="R96" s="279"/>
      <c r="S96" s="279"/>
      <c r="T96" s="279"/>
      <c r="U96" s="279"/>
      <c r="V96" s="279"/>
      <c r="W96" s="265"/>
      <c r="X96" s="265"/>
      <c r="Y96" s="265"/>
      <c r="Z96" s="266"/>
      <c r="AA96" s="280">
        <v>2</v>
      </c>
      <c r="AB96" s="277">
        <v>5</v>
      </c>
      <c r="AC96" s="277">
        <v>2</v>
      </c>
      <c r="AD96" s="261"/>
      <c r="AE96" s="261"/>
      <c r="AF96" s="261"/>
      <c r="AG96" s="261"/>
      <c r="AH96" s="261"/>
      <c r="AI96" s="261"/>
      <c r="AJ96" s="261"/>
      <c r="AK96" s="261"/>
      <c r="AL96" s="261"/>
      <c r="AM96" s="261"/>
      <c r="AN96" s="261"/>
      <c r="AO96" s="261"/>
      <c r="AP96" s="261"/>
      <c r="AQ96" s="261"/>
      <c r="AR96" s="261"/>
      <c r="AS96" s="261"/>
      <c r="AT96" s="261"/>
      <c r="AU96" s="261"/>
      <c r="AV96" s="261"/>
      <c r="AW96" s="261"/>
      <c r="AX96" s="261"/>
      <c r="AY96" s="261"/>
      <c r="AZ96" s="261"/>
      <c r="BA96" s="261"/>
      <c r="BB96" s="261"/>
      <c r="BC96" s="261"/>
      <c r="BD96" s="261"/>
      <c r="BE96" s="261"/>
    </row>
    <row r="97" spans="1:57" ht="18.75" customHeight="1" thickBot="1" x14ac:dyDescent="0.3">
      <c r="A97" s="52"/>
      <c r="B97" s="267">
        <f t="shared" si="40"/>
        <v>20</v>
      </c>
      <c r="C97" s="268" t="str">
        <f t="shared" si="41"/>
        <v/>
      </c>
      <c r="D97" s="241"/>
      <c r="E97" s="242"/>
      <c r="F97" s="243"/>
      <c r="G97" s="244"/>
      <c r="H97" s="245"/>
      <c r="I97" s="246"/>
      <c r="J97" s="241"/>
      <c r="K97" s="242"/>
      <c r="L97" s="243"/>
      <c r="M97" s="244"/>
      <c r="N97" s="245"/>
      <c r="O97" s="246"/>
      <c r="P97" s="269"/>
      <c r="Q97" s="281"/>
      <c r="R97" s="281"/>
      <c r="S97" s="281"/>
      <c r="T97" s="281"/>
      <c r="U97" s="281"/>
      <c r="V97" s="281"/>
      <c r="W97" s="269"/>
      <c r="X97" s="269"/>
      <c r="Y97" s="269"/>
      <c r="Z97" s="270"/>
      <c r="AA97" s="280">
        <v>3</v>
      </c>
      <c r="AB97" s="277" t="s">
        <v>48</v>
      </c>
      <c r="AC97" s="277">
        <v>3</v>
      </c>
      <c r="AD97" s="261"/>
      <c r="AE97" s="261"/>
      <c r="AF97" s="261"/>
      <c r="AG97" s="261"/>
      <c r="AH97" s="261"/>
      <c r="AI97" s="261"/>
      <c r="AJ97" s="261"/>
      <c r="AK97" s="261"/>
      <c r="AL97" s="261"/>
      <c r="AM97" s="261"/>
      <c r="AN97" s="261"/>
      <c r="AO97" s="261"/>
      <c r="AP97" s="261"/>
      <c r="AQ97" s="261"/>
      <c r="AR97" s="261"/>
      <c r="AS97" s="261"/>
      <c r="AT97" s="261"/>
      <c r="AU97" s="261"/>
      <c r="AV97" s="261"/>
      <c r="AW97" s="261"/>
      <c r="AX97" s="261"/>
      <c r="AY97" s="261"/>
      <c r="AZ97" s="261"/>
      <c r="BA97" s="261"/>
      <c r="BB97" s="261"/>
      <c r="BC97" s="261"/>
      <c r="BD97" s="261"/>
      <c r="BE97" s="261"/>
    </row>
    <row r="98" spans="1:57" ht="18.75" customHeight="1" x14ac:dyDescent="0.25">
      <c r="A98" s="52"/>
      <c r="B98" s="271">
        <f t="shared" si="40"/>
        <v>21</v>
      </c>
      <c r="C98" s="272" t="str">
        <f t="shared" si="41"/>
        <v/>
      </c>
      <c r="D98" s="235"/>
      <c r="E98" s="236"/>
      <c r="F98" s="237"/>
      <c r="G98" s="238"/>
      <c r="H98" s="239"/>
      <c r="I98" s="240"/>
      <c r="J98" s="235"/>
      <c r="K98" s="236"/>
      <c r="L98" s="237"/>
      <c r="M98" s="238"/>
      <c r="N98" s="239"/>
      <c r="O98" s="240"/>
      <c r="P98" s="273"/>
      <c r="Q98" s="275"/>
      <c r="R98" s="275"/>
      <c r="S98" s="275"/>
      <c r="T98" s="275"/>
      <c r="U98" s="275"/>
      <c r="V98" s="275"/>
      <c r="W98" s="273"/>
      <c r="X98" s="273"/>
      <c r="Y98" s="273"/>
      <c r="Z98" s="274"/>
      <c r="AA98" s="280">
        <v>4</v>
      </c>
      <c r="AB98" s="282" t="s">
        <v>51</v>
      </c>
      <c r="AC98" s="277">
        <v>4</v>
      </c>
      <c r="AD98" s="261"/>
      <c r="AE98" s="261"/>
      <c r="AF98" s="261"/>
      <c r="AG98" s="261"/>
      <c r="AH98" s="261"/>
      <c r="AI98" s="261"/>
      <c r="AJ98" s="261"/>
      <c r="AK98" s="261"/>
      <c r="AL98" s="261"/>
      <c r="AM98" s="261"/>
      <c r="AN98" s="261"/>
      <c r="AO98" s="261"/>
      <c r="AP98" s="261"/>
      <c r="AQ98" s="261"/>
      <c r="AR98" s="261"/>
      <c r="AS98" s="261"/>
      <c r="AT98" s="261"/>
      <c r="AU98" s="261"/>
      <c r="AV98" s="261"/>
      <c r="AW98" s="261"/>
      <c r="AX98" s="261"/>
      <c r="AY98" s="261"/>
      <c r="AZ98" s="261"/>
      <c r="BA98" s="261"/>
      <c r="BB98" s="261"/>
      <c r="BC98" s="261"/>
      <c r="BD98" s="261"/>
      <c r="BE98" s="261"/>
    </row>
    <row r="99" spans="1:57" ht="18.75" customHeight="1" x14ac:dyDescent="0.25">
      <c r="A99" s="52"/>
      <c r="B99" s="263">
        <f t="shared" si="40"/>
        <v>22</v>
      </c>
      <c r="C99" s="264" t="str">
        <f t="shared" si="41"/>
        <v/>
      </c>
      <c r="D99" s="38"/>
      <c r="E99" s="212"/>
      <c r="F99" s="39"/>
      <c r="G99" s="216"/>
      <c r="H99" s="217"/>
      <c r="I99" s="218"/>
      <c r="J99" s="38"/>
      <c r="K99" s="212"/>
      <c r="L99" s="39"/>
      <c r="M99" s="216"/>
      <c r="N99" s="217"/>
      <c r="O99" s="218"/>
      <c r="P99" s="265"/>
      <c r="Q99" s="279"/>
      <c r="R99" s="279"/>
      <c r="S99" s="279"/>
      <c r="T99" s="279"/>
      <c r="U99" s="279"/>
      <c r="V99" s="279"/>
      <c r="W99" s="265"/>
      <c r="X99" s="265"/>
      <c r="Y99" s="265"/>
      <c r="Z99" s="266"/>
      <c r="AA99" s="280">
        <v>5</v>
      </c>
      <c r="AB99" s="277">
        <v>4</v>
      </c>
      <c r="AC99" s="277">
        <v>5</v>
      </c>
      <c r="AD99" s="261"/>
      <c r="AE99" s="261"/>
      <c r="AF99" s="261"/>
      <c r="AG99" s="261"/>
      <c r="AH99" s="261"/>
      <c r="AI99" s="261"/>
      <c r="AJ99" s="261"/>
      <c r="AK99" s="261"/>
      <c r="AL99" s="261"/>
      <c r="AM99" s="261"/>
      <c r="AN99" s="261"/>
      <c r="AO99" s="261"/>
      <c r="AP99" s="261"/>
      <c r="AQ99" s="261"/>
      <c r="AR99" s="261"/>
      <c r="AS99" s="261"/>
      <c r="AT99" s="261"/>
      <c r="AU99" s="261"/>
      <c r="AV99" s="261"/>
      <c r="AW99" s="261"/>
      <c r="AX99" s="261"/>
      <c r="AY99" s="261"/>
      <c r="AZ99" s="261"/>
      <c r="BA99" s="261"/>
      <c r="BB99" s="261"/>
      <c r="BC99" s="261"/>
      <c r="BD99" s="261"/>
      <c r="BE99" s="261"/>
    </row>
    <row r="100" spans="1:57" ht="18.75" customHeight="1" x14ac:dyDescent="0.25">
      <c r="A100" s="52"/>
      <c r="B100" s="263">
        <f t="shared" si="40"/>
        <v>23</v>
      </c>
      <c r="C100" s="264" t="str">
        <f t="shared" si="41"/>
        <v/>
      </c>
      <c r="D100" s="38"/>
      <c r="E100" s="212"/>
      <c r="F100" s="39"/>
      <c r="G100" s="216"/>
      <c r="H100" s="217"/>
      <c r="I100" s="218"/>
      <c r="J100" s="38"/>
      <c r="K100" s="212"/>
      <c r="L100" s="39"/>
      <c r="M100" s="216"/>
      <c r="N100" s="217"/>
      <c r="O100" s="218"/>
      <c r="P100" s="265"/>
      <c r="Q100" s="279"/>
      <c r="R100" s="279"/>
      <c r="S100" s="279"/>
      <c r="T100" s="279"/>
      <c r="U100" s="279"/>
      <c r="V100" s="279"/>
      <c r="W100" s="265"/>
      <c r="X100" s="265"/>
      <c r="Y100" s="265"/>
      <c r="Z100" s="266"/>
      <c r="AA100" s="280">
        <v>6</v>
      </c>
      <c r="AB100" s="277" t="s">
        <v>49</v>
      </c>
      <c r="AC100" s="277">
        <v>6</v>
      </c>
      <c r="AD100" s="261"/>
      <c r="AE100" s="261"/>
      <c r="AF100" s="261"/>
      <c r="AG100" s="261"/>
      <c r="AH100" s="261"/>
      <c r="AI100" s="261"/>
      <c r="AJ100" s="261"/>
      <c r="AK100" s="261"/>
      <c r="AL100" s="261"/>
      <c r="AM100" s="261"/>
      <c r="AN100" s="261"/>
      <c r="AO100" s="261"/>
      <c r="AP100" s="261"/>
      <c r="AQ100" s="261"/>
      <c r="AR100" s="261"/>
      <c r="AS100" s="261"/>
      <c r="AT100" s="261"/>
      <c r="AU100" s="261"/>
      <c r="AV100" s="261"/>
      <c r="AW100" s="261"/>
      <c r="AX100" s="261"/>
      <c r="AY100" s="261"/>
      <c r="AZ100" s="261"/>
      <c r="BA100" s="261"/>
      <c r="BB100" s="261"/>
      <c r="BC100" s="261"/>
      <c r="BD100" s="261"/>
      <c r="BE100" s="261"/>
    </row>
    <row r="101" spans="1:57" ht="18.75" customHeight="1" x14ac:dyDescent="0.25">
      <c r="A101" s="52"/>
      <c r="B101" s="263">
        <f t="shared" si="40"/>
        <v>24</v>
      </c>
      <c r="C101" s="264" t="str">
        <f t="shared" si="41"/>
        <v/>
      </c>
      <c r="D101" s="38"/>
      <c r="E101" s="212"/>
      <c r="F101" s="39"/>
      <c r="G101" s="216"/>
      <c r="H101" s="217"/>
      <c r="I101" s="218"/>
      <c r="J101" s="38"/>
      <c r="K101" s="212"/>
      <c r="L101" s="39"/>
      <c r="M101" s="216"/>
      <c r="N101" s="217"/>
      <c r="O101" s="218"/>
      <c r="P101" s="265"/>
      <c r="Q101" s="279"/>
      <c r="R101" s="279"/>
      <c r="S101" s="279"/>
      <c r="T101" s="279"/>
      <c r="U101" s="279"/>
      <c r="V101" s="279"/>
      <c r="W101" s="265"/>
      <c r="X101" s="265"/>
      <c r="Y101" s="265"/>
      <c r="Z101" s="266"/>
      <c r="AA101" s="280">
        <v>7</v>
      </c>
      <c r="AB101" s="282" t="s">
        <v>52</v>
      </c>
      <c r="AC101" s="277">
        <v>7</v>
      </c>
      <c r="AD101" s="261"/>
      <c r="AE101" s="261"/>
      <c r="AF101" s="261"/>
      <c r="AG101" s="261"/>
      <c r="AH101" s="261"/>
      <c r="AI101" s="261"/>
      <c r="AJ101" s="261"/>
      <c r="AK101" s="261"/>
      <c r="AL101" s="261"/>
      <c r="AM101" s="261"/>
      <c r="AN101" s="261"/>
      <c r="AO101" s="261"/>
      <c r="AP101" s="261"/>
      <c r="AQ101" s="261"/>
      <c r="AR101" s="261"/>
      <c r="AS101" s="261"/>
      <c r="AT101" s="261"/>
      <c r="AU101" s="261"/>
      <c r="AV101" s="261"/>
      <c r="AW101" s="261"/>
      <c r="AX101" s="261"/>
      <c r="AY101" s="261"/>
      <c r="AZ101" s="261"/>
      <c r="BA101" s="261"/>
      <c r="BB101" s="261"/>
      <c r="BC101" s="261"/>
      <c r="BD101" s="261"/>
      <c r="BE101" s="261"/>
    </row>
    <row r="102" spans="1:57" ht="18.75" customHeight="1" thickBot="1" x14ac:dyDescent="0.3">
      <c r="A102" s="52"/>
      <c r="B102" s="267">
        <f t="shared" si="40"/>
        <v>25</v>
      </c>
      <c r="C102" s="268" t="str">
        <f t="shared" si="41"/>
        <v/>
      </c>
      <c r="D102" s="241"/>
      <c r="E102" s="242"/>
      <c r="F102" s="243"/>
      <c r="G102" s="244"/>
      <c r="H102" s="245"/>
      <c r="I102" s="246"/>
      <c r="J102" s="241"/>
      <c r="K102" s="242"/>
      <c r="L102" s="243"/>
      <c r="M102" s="244"/>
      <c r="N102" s="245"/>
      <c r="O102" s="246"/>
      <c r="P102" s="269"/>
      <c r="Q102" s="281"/>
      <c r="R102" s="281"/>
      <c r="S102" s="281"/>
      <c r="T102" s="281"/>
      <c r="U102" s="281"/>
      <c r="V102" s="281"/>
      <c r="W102" s="269"/>
      <c r="X102" s="269"/>
      <c r="Y102" s="269"/>
      <c r="Z102" s="270"/>
      <c r="AA102" s="280">
        <v>8</v>
      </c>
      <c r="AB102" s="277">
        <v>3</v>
      </c>
      <c r="AC102" s="277">
        <v>8</v>
      </c>
      <c r="AD102" s="261"/>
      <c r="AE102" s="261"/>
      <c r="AF102" s="261"/>
      <c r="AG102" s="261"/>
      <c r="AH102" s="261"/>
      <c r="AI102" s="261"/>
      <c r="AJ102" s="261"/>
      <c r="AK102" s="261"/>
      <c r="AL102" s="261"/>
      <c r="AM102" s="261"/>
      <c r="AN102" s="261"/>
      <c r="AO102" s="261"/>
      <c r="AP102" s="261"/>
      <c r="AQ102" s="261"/>
      <c r="AR102" s="261"/>
      <c r="AS102" s="261"/>
      <c r="AT102" s="261"/>
      <c r="AU102" s="261"/>
      <c r="AV102" s="261"/>
      <c r="AW102" s="261"/>
      <c r="AX102" s="261"/>
      <c r="AY102" s="261"/>
      <c r="AZ102" s="261"/>
      <c r="BA102" s="261"/>
      <c r="BB102" s="261"/>
      <c r="BC102" s="261"/>
      <c r="BD102" s="261"/>
      <c r="BE102" s="261"/>
    </row>
    <row r="103" spans="1:57" ht="18.75" customHeight="1" x14ac:dyDescent="0.25">
      <c r="A103" s="52"/>
      <c r="B103" s="271">
        <f t="shared" si="40"/>
        <v>26</v>
      </c>
      <c r="C103" s="272" t="str">
        <f t="shared" si="41"/>
        <v/>
      </c>
      <c r="D103" s="235"/>
      <c r="E103" s="236"/>
      <c r="F103" s="237"/>
      <c r="G103" s="238"/>
      <c r="H103" s="239"/>
      <c r="I103" s="240"/>
      <c r="J103" s="235"/>
      <c r="K103" s="236"/>
      <c r="L103" s="237"/>
      <c r="M103" s="238"/>
      <c r="N103" s="239"/>
      <c r="O103" s="240"/>
      <c r="P103" s="273"/>
      <c r="Q103" s="275"/>
      <c r="R103" s="275"/>
      <c r="S103" s="275"/>
      <c r="T103" s="275"/>
      <c r="U103" s="275"/>
      <c r="V103" s="275"/>
      <c r="W103" s="273"/>
      <c r="X103" s="273"/>
      <c r="Y103" s="273"/>
      <c r="Z103" s="274"/>
      <c r="AA103" s="280">
        <v>9</v>
      </c>
      <c r="AB103" s="277" t="s">
        <v>47</v>
      </c>
      <c r="AC103" s="277">
        <v>9</v>
      </c>
      <c r="AD103" s="261"/>
      <c r="AE103" s="261"/>
      <c r="AF103" s="261"/>
      <c r="AG103" s="261"/>
      <c r="AH103" s="261"/>
      <c r="AI103" s="261"/>
      <c r="AJ103" s="261"/>
      <c r="AK103" s="261"/>
      <c r="AL103" s="261"/>
      <c r="AM103" s="261"/>
      <c r="AN103" s="261"/>
      <c r="AO103" s="261"/>
      <c r="AP103" s="261"/>
      <c r="AQ103" s="261"/>
      <c r="AR103" s="261"/>
      <c r="AS103" s="261"/>
      <c r="AT103" s="261"/>
      <c r="AU103" s="261"/>
      <c r="AV103" s="261"/>
      <c r="AW103" s="261"/>
      <c r="AX103" s="261"/>
      <c r="AY103" s="261"/>
      <c r="AZ103" s="261"/>
      <c r="BA103" s="261"/>
      <c r="BB103" s="261"/>
      <c r="BC103" s="261"/>
      <c r="BD103" s="261"/>
      <c r="BE103" s="261"/>
    </row>
    <row r="104" spans="1:57" ht="18.75" customHeight="1" x14ac:dyDescent="0.25">
      <c r="A104" s="52"/>
      <c r="B104" s="263">
        <f t="shared" si="40"/>
        <v>27</v>
      </c>
      <c r="C104" s="264" t="str">
        <f t="shared" si="41"/>
        <v/>
      </c>
      <c r="D104" s="38"/>
      <c r="E104" s="212"/>
      <c r="F104" s="39"/>
      <c r="G104" s="216"/>
      <c r="H104" s="217"/>
      <c r="I104" s="218"/>
      <c r="J104" s="38"/>
      <c r="K104" s="212"/>
      <c r="L104" s="39"/>
      <c r="M104" s="216"/>
      <c r="N104" s="217"/>
      <c r="O104" s="218"/>
      <c r="P104" s="265"/>
      <c r="Q104" s="279"/>
      <c r="R104" s="279"/>
      <c r="S104" s="279"/>
      <c r="T104" s="279"/>
      <c r="U104" s="279"/>
      <c r="V104" s="279"/>
      <c r="W104" s="265"/>
      <c r="X104" s="265"/>
      <c r="Y104" s="265"/>
      <c r="Z104" s="266"/>
      <c r="AA104" s="280">
        <v>10</v>
      </c>
      <c r="AB104" s="282" t="s">
        <v>53</v>
      </c>
      <c r="AC104" s="277">
        <v>10</v>
      </c>
      <c r="AD104" s="261"/>
      <c r="AE104" s="261"/>
      <c r="AF104" s="261"/>
      <c r="AG104" s="261"/>
      <c r="AH104" s="261"/>
      <c r="AI104" s="261"/>
      <c r="AJ104" s="261"/>
      <c r="AK104" s="261"/>
      <c r="AL104" s="261"/>
      <c r="AM104" s="261"/>
      <c r="AN104" s="261"/>
      <c r="AO104" s="261"/>
      <c r="AP104" s="261"/>
      <c r="AQ104" s="261"/>
      <c r="AR104" s="261"/>
      <c r="AS104" s="261"/>
      <c r="AT104" s="261"/>
      <c r="AU104" s="261"/>
      <c r="AV104" s="261"/>
      <c r="AW104" s="261"/>
      <c r="AX104" s="261"/>
      <c r="AY104" s="261"/>
      <c r="AZ104" s="261"/>
      <c r="BA104" s="261"/>
      <c r="BB104" s="261"/>
      <c r="BC104" s="261"/>
      <c r="BD104" s="261"/>
      <c r="BE104" s="261"/>
    </row>
    <row r="105" spans="1:57" ht="18.75" customHeight="1" x14ac:dyDescent="0.25">
      <c r="A105" s="52"/>
      <c r="B105" s="263">
        <f t="shared" si="40"/>
        <v>28</v>
      </c>
      <c r="C105" s="264" t="str">
        <f t="shared" si="41"/>
        <v/>
      </c>
      <c r="D105" s="38"/>
      <c r="E105" s="212"/>
      <c r="F105" s="39"/>
      <c r="G105" s="216"/>
      <c r="H105" s="217"/>
      <c r="I105" s="218"/>
      <c r="J105" s="38"/>
      <c r="K105" s="212"/>
      <c r="L105" s="39"/>
      <c r="M105" s="216"/>
      <c r="N105" s="217"/>
      <c r="O105" s="218"/>
      <c r="P105" s="265"/>
      <c r="Q105" s="279"/>
      <c r="R105" s="279"/>
      <c r="S105" s="279"/>
      <c r="T105" s="279"/>
      <c r="U105" s="279"/>
      <c r="V105" s="279"/>
      <c r="W105" s="265"/>
      <c r="X105" s="265"/>
      <c r="Y105" s="265"/>
      <c r="Z105" s="266"/>
      <c r="AA105" s="280">
        <v>11</v>
      </c>
      <c r="AB105" s="277">
        <v>2</v>
      </c>
      <c r="AC105" s="277">
        <v>11</v>
      </c>
      <c r="AD105" s="261"/>
      <c r="AE105" s="261"/>
      <c r="AF105" s="261"/>
      <c r="AG105" s="261"/>
      <c r="AH105" s="261"/>
      <c r="AI105" s="261"/>
      <c r="AJ105" s="261"/>
      <c r="AK105" s="261"/>
      <c r="AL105" s="261"/>
      <c r="AM105" s="261"/>
      <c r="AN105" s="261"/>
      <c r="AO105" s="261"/>
      <c r="AP105" s="261"/>
      <c r="AQ105" s="261"/>
      <c r="AR105" s="261"/>
      <c r="AS105" s="261"/>
      <c r="AT105" s="261"/>
      <c r="AU105" s="261"/>
      <c r="AV105" s="261"/>
      <c r="AW105" s="261"/>
      <c r="AX105" s="261"/>
      <c r="AY105" s="261"/>
      <c r="AZ105" s="261"/>
      <c r="BA105" s="261"/>
      <c r="BB105" s="261"/>
      <c r="BC105" s="261"/>
      <c r="BD105" s="261"/>
      <c r="BE105" s="261"/>
    </row>
    <row r="106" spans="1:57" ht="18.75" customHeight="1" x14ac:dyDescent="0.25">
      <c r="A106" s="52"/>
      <c r="B106" s="263">
        <f t="shared" si="40"/>
        <v>29</v>
      </c>
      <c r="C106" s="264" t="str">
        <f t="shared" si="41"/>
        <v/>
      </c>
      <c r="D106" s="38"/>
      <c r="E106" s="212"/>
      <c r="F106" s="39"/>
      <c r="G106" s="216"/>
      <c r="H106" s="217"/>
      <c r="I106" s="218"/>
      <c r="J106" s="38"/>
      <c r="K106" s="212"/>
      <c r="L106" s="39"/>
      <c r="M106" s="216"/>
      <c r="N106" s="217"/>
      <c r="O106" s="218"/>
      <c r="P106" s="265"/>
      <c r="Q106" s="279"/>
      <c r="R106" s="279"/>
      <c r="S106" s="279"/>
      <c r="T106" s="279"/>
      <c r="U106" s="279"/>
      <c r="V106" s="279"/>
      <c r="W106" s="265"/>
      <c r="X106" s="265"/>
      <c r="Y106" s="265"/>
      <c r="Z106" s="266"/>
      <c r="AA106" s="280">
        <v>12</v>
      </c>
      <c r="AB106" s="277" t="s">
        <v>54</v>
      </c>
      <c r="AC106" s="277">
        <v>12</v>
      </c>
      <c r="AD106" s="261"/>
      <c r="AE106" s="261"/>
      <c r="AF106" s="261"/>
      <c r="AG106" s="261"/>
      <c r="AH106" s="261"/>
      <c r="AI106" s="261"/>
      <c r="AJ106" s="261"/>
      <c r="AK106" s="261"/>
      <c r="AL106" s="261"/>
      <c r="AM106" s="261"/>
      <c r="AN106" s="261"/>
      <c r="AO106" s="261"/>
      <c r="AP106" s="261"/>
      <c r="AQ106" s="261"/>
      <c r="AR106" s="261"/>
      <c r="AS106" s="261"/>
      <c r="AT106" s="261"/>
      <c r="AU106" s="261"/>
      <c r="AV106" s="261"/>
      <c r="AW106" s="261"/>
      <c r="AX106" s="261"/>
      <c r="AY106" s="261"/>
      <c r="AZ106" s="261"/>
      <c r="BA106" s="261"/>
      <c r="BB106" s="261"/>
      <c r="BC106" s="261"/>
      <c r="BD106" s="261"/>
      <c r="BE106" s="261"/>
    </row>
    <row r="107" spans="1:57" ht="18.75" customHeight="1" x14ac:dyDescent="0.25">
      <c r="A107" s="52"/>
      <c r="B107" s="263">
        <f t="shared" si="40"/>
        <v>30</v>
      </c>
      <c r="C107" s="264" t="str">
        <f t="shared" si="41"/>
        <v/>
      </c>
      <c r="D107" s="38"/>
      <c r="E107" s="212"/>
      <c r="F107" s="39"/>
      <c r="G107" s="216"/>
      <c r="H107" s="217"/>
      <c r="I107" s="218"/>
      <c r="J107" s="38"/>
      <c r="K107" s="212"/>
      <c r="L107" s="39"/>
      <c r="M107" s="216"/>
      <c r="N107" s="217"/>
      <c r="O107" s="218"/>
      <c r="P107" s="265"/>
      <c r="Q107" s="279"/>
      <c r="R107" s="279"/>
      <c r="S107" s="279"/>
      <c r="T107" s="279"/>
      <c r="U107" s="279"/>
      <c r="V107" s="279"/>
      <c r="W107" s="265"/>
      <c r="X107" s="265"/>
      <c r="Y107" s="265"/>
      <c r="Z107" s="266"/>
      <c r="AA107" s="280">
        <v>13</v>
      </c>
      <c r="AB107" s="282" t="s">
        <v>55</v>
      </c>
      <c r="AC107" s="277">
        <v>13</v>
      </c>
      <c r="AD107" s="261"/>
      <c r="AE107" s="261"/>
      <c r="AF107" s="261"/>
      <c r="AG107" s="261"/>
      <c r="AH107" s="261"/>
      <c r="AI107" s="261"/>
      <c r="AJ107" s="261"/>
      <c r="AK107" s="261"/>
      <c r="AL107" s="261"/>
      <c r="AM107" s="261"/>
      <c r="AN107" s="261"/>
      <c r="AO107" s="261"/>
      <c r="AP107" s="261"/>
      <c r="AQ107" s="261"/>
      <c r="AR107" s="261"/>
      <c r="AS107" s="261"/>
      <c r="AT107" s="261"/>
      <c r="AU107" s="261"/>
      <c r="AV107" s="261"/>
      <c r="AW107" s="261"/>
      <c r="AX107" s="261"/>
      <c r="AY107" s="261"/>
      <c r="AZ107" s="261"/>
      <c r="BA107" s="261"/>
      <c r="BB107" s="261"/>
      <c r="BC107" s="261"/>
      <c r="BD107" s="261"/>
      <c r="BE107" s="261"/>
    </row>
    <row r="108" spans="1:57" ht="18.75" customHeight="1" x14ac:dyDescent="0.25">
      <c r="A108" s="52"/>
      <c r="B108" s="263">
        <f t="shared" si="40"/>
        <v>31</v>
      </c>
      <c r="C108" s="264" t="str">
        <f t="shared" si="41"/>
        <v/>
      </c>
      <c r="D108" s="38"/>
      <c r="E108" s="212"/>
      <c r="F108" s="39"/>
      <c r="G108" s="216"/>
      <c r="H108" s="217"/>
      <c r="I108" s="218"/>
      <c r="J108" s="38"/>
      <c r="K108" s="212"/>
      <c r="L108" s="39"/>
      <c r="M108" s="216"/>
      <c r="N108" s="217"/>
      <c r="O108" s="218"/>
      <c r="P108" s="265"/>
      <c r="Q108" s="279"/>
      <c r="R108" s="279"/>
      <c r="S108" s="279"/>
      <c r="T108" s="279"/>
      <c r="U108" s="279"/>
      <c r="V108" s="279"/>
      <c r="W108" s="265"/>
      <c r="X108" s="265"/>
      <c r="Y108" s="265"/>
      <c r="Z108" s="266"/>
      <c r="AA108" s="280">
        <v>14</v>
      </c>
      <c r="AB108" s="277">
        <v>1</v>
      </c>
      <c r="AC108" s="277">
        <v>14</v>
      </c>
      <c r="AD108" s="261"/>
      <c r="AE108" s="261"/>
      <c r="AF108" s="261"/>
      <c r="AG108" s="261"/>
      <c r="AH108" s="261"/>
      <c r="AI108" s="261"/>
      <c r="AJ108" s="261"/>
      <c r="AK108" s="261"/>
      <c r="AL108" s="261"/>
      <c r="AM108" s="261"/>
      <c r="AN108" s="261"/>
      <c r="AO108" s="261"/>
      <c r="AP108" s="261"/>
      <c r="AQ108" s="261"/>
      <c r="AR108" s="261"/>
      <c r="AS108" s="261"/>
      <c r="AT108" s="261"/>
      <c r="AU108" s="261"/>
      <c r="AV108" s="261"/>
      <c r="AW108" s="261"/>
      <c r="AX108" s="261"/>
      <c r="AY108" s="261"/>
      <c r="AZ108" s="261"/>
      <c r="BA108" s="261"/>
      <c r="BB108" s="261"/>
      <c r="BC108" s="261"/>
      <c r="BD108" s="261"/>
      <c r="BE108" s="261"/>
    </row>
    <row r="109" spans="1:57" ht="18.75" customHeight="1" x14ac:dyDescent="0.25">
      <c r="A109" s="52"/>
      <c r="B109" s="263">
        <f t="shared" si="40"/>
        <v>32</v>
      </c>
      <c r="C109" s="264" t="str">
        <f t="shared" si="41"/>
        <v/>
      </c>
      <c r="D109" s="38"/>
      <c r="E109" s="212"/>
      <c r="F109" s="39"/>
      <c r="G109" s="216"/>
      <c r="H109" s="217"/>
      <c r="I109" s="218"/>
      <c r="J109" s="38"/>
      <c r="K109" s="212"/>
      <c r="L109" s="39"/>
      <c r="M109" s="216"/>
      <c r="N109" s="217"/>
      <c r="O109" s="218"/>
      <c r="P109" s="265"/>
      <c r="Q109" s="279"/>
      <c r="R109" s="279"/>
      <c r="S109" s="279"/>
      <c r="T109" s="279"/>
      <c r="U109" s="279"/>
      <c r="V109" s="279"/>
      <c r="W109" s="265"/>
      <c r="X109" s="265"/>
      <c r="Y109" s="265"/>
      <c r="Z109" s="266"/>
      <c r="AA109" s="280">
        <v>15</v>
      </c>
      <c r="AB109" s="277" t="s">
        <v>56</v>
      </c>
      <c r="AC109" s="277">
        <v>15</v>
      </c>
      <c r="AD109" s="261"/>
      <c r="AE109" s="261"/>
      <c r="AF109" s="261"/>
      <c r="AG109" s="261"/>
      <c r="AH109" s="261"/>
      <c r="AI109" s="261"/>
      <c r="AJ109" s="261"/>
      <c r="AK109" s="261"/>
      <c r="AL109" s="261"/>
      <c r="AM109" s="261"/>
      <c r="AN109" s="261"/>
      <c r="AO109" s="261"/>
      <c r="AP109" s="261"/>
      <c r="AQ109" s="261"/>
      <c r="AR109" s="261"/>
      <c r="AS109" s="261"/>
      <c r="AT109" s="261"/>
      <c r="AU109" s="261"/>
      <c r="AV109" s="261"/>
      <c r="AW109" s="261"/>
      <c r="AX109" s="261"/>
      <c r="AY109" s="261"/>
      <c r="AZ109" s="261"/>
      <c r="BA109" s="261"/>
      <c r="BB109" s="261"/>
      <c r="BC109" s="261"/>
      <c r="BD109" s="261"/>
      <c r="BE109" s="261"/>
    </row>
    <row r="110" spans="1:57" ht="8.25" customHeight="1" x14ac:dyDescent="0.25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261"/>
      <c r="R110" s="261"/>
      <c r="S110" s="261"/>
      <c r="T110" s="52"/>
      <c r="U110" s="52"/>
      <c r="V110" s="52"/>
      <c r="W110" s="52"/>
      <c r="X110" s="52"/>
      <c r="Y110" s="261"/>
      <c r="Z110" s="261"/>
      <c r="AA110" s="261"/>
      <c r="AB110" s="261"/>
      <c r="AC110" s="261"/>
      <c r="AD110" s="261"/>
      <c r="AE110" s="261"/>
      <c r="AF110" s="261"/>
      <c r="AG110" s="261"/>
      <c r="AH110" s="261"/>
      <c r="AI110" s="261"/>
      <c r="AJ110" s="261"/>
      <c r="AK110" s="261"/>
      <c r="AL110" s="261"/>
      <c r="AM110" s="261"/>
      <c r="AN110" s="261"/>
      <c r="AO110" s="261"/>
      <c r="AP110" s="261"/>
      <c r="AQ110" s="261"/>
      <c r="AR110" s="261"/>
      <c r="AS110" s="261"/>
      <c r="AT110" s="261"/>
      <c r="AU110" s="261"/>
      <c r="AV110" s="261"/>
      <c r="AW110" s="261"/>
      <c r="AX110" s="261"/>
      <c r="AY110" s="261"/>
      <c r="AZ110" s="261"/>
      <c r="BA110" s="261"/>
      <c r="BB110" s="261"/>
      <c r="BC110" s="261"/>
      <c r="BD110" s="261"/>
      <c r="BE110" s="261"/>
    </row>
    <row r="111" spans="1:57" ht="15.75" x14ac:dyDescent="0.25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261"/>
      <c r="R111" s="261"/>
      <c r="S111" s="261"/>
      <c r="T111" s="52"/>
      <c r="U111" s="52"/>
      <c r="V111" s="52"/>
      <c r="W111" s="52"/>
      <c r="X111" s="52"/>
      <c r="Y111" s="261"/>
      <c r="Z111" s="261"/>
      <c r="AA111" s="261"/>
      <c r="AB111" s="261"/>
      <c r="AC111" s="261"/>
      <c r="AD111" s="261"/>
      <c r="AE111" s="261"/>
      <c r="AF111" s="261"/>
      <c r="AG111" s="261"/>
      <c r="AH111" s="261"/>
      <c r="AI111" s="261"/>
      <c r="AJ111" s="261"/>
      <c r="AK111" s="261"/>
      <c r="AL111" s="261"/>
      <c r="AM111" s="261"/>
      <c r="AN111" s="261"/>
      <c r="AO111" s="261"/>
      <c r="AP111" s="261"/>
      <c r="AQ111" s="261"/>
      <c r="AR111" s="261"/>
      <c r="AS111" s="261"/>
      <c r="AT111" s="261"/>
      <c r="AU111" s="261"/>
      <c r="AV111" s="261"/>
      <c r="AW111" s="261"/>
      <c r="AX111" s="261"/>
      <c r="AY111" s="261"/>
      <c r="AZ111" s="261"/>
      <c r="BA111" s="261"/>
      <c r="BB111" s="261"/>
      <c r="BC111" s="261"/>
      <c r="BD111" s="261"/>
      <c r="BE111" s="261"/>
    </row>
    <row r="112" spans="1:57" ht="15.75" x14ac:dyDescent="0.2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261"/>
      <c r="R112" s="261"/>
      <c r="S112" s="52"/>
      <c r="T112" s="52"/>
      <c r="U112" s="52"/>
      <c r="V112" s="52"/>
      <c r="W112" s="52"/>
      <c r="X112" s="52"/>
      <c r="Y112" s="261"/>
      <c r="Z112" s="261"/>
      <c r="AA112" s="261"/>
      <c r="AB112" s="261"/>
      <c r="AC112" s="261"/>
      <c r="AD112" s="261"/>
      <c r="AE112" s="261"/>
      <c r="AF112" s="261"/>
      <c r="AG112" s="261"/>
      <c r="AH112" s="261"/>
      <c r="AI112" s="261"/>
      <c r="AJ112" s="261"/>
      <c r="AK112" s="261"/>
      <c r="AL112" s="261"/>
      <c r="AM112" s="261"/>
      <c r="AN112" s="261"/>
      <c r="AO112" s="261"/>
      <c r="AP112" s="261"/>
      <c r="AQ112" s="261"/>
      <c r="AR112" s="261"/>
      <c r="AS112" s="261"/>
      <c r="AT112" s="261"/>
      <c r="AU112" s="261"/>
      <c r="AV112" s="261"/>
      <c r="AW112" s="261"/>
      <c r="AX112" s="261"/>
      <c r="AY112" s="261"/>
      <c r="AZ112" s="261"/>
      <c r="BA112" s="261"/>
      <c r="BB112" s="261"/>
      <c r="BC112" s="261"/>
      <c r="BD112" s="261"/>
      <c r="BE112" s="261"/>
    </row>
    <row r="113" spans="1:57" ht="15.75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261"/>
      <c r="R113" s="261"/>
      <c r="S113" s="52"/>
      <c r="T113" s="52"/>
      <c r="U113" s="52"/>
      <c r="V113" s="52"/>
      <c r="W113" s="52"/>
      <c r="X113" s="52"/>
      <c r="Y113" s="261"/>
      <c r="Z113" s="261"/>
      <c r="AA113" s="261"/>
      <c r="AB113" s="261"/>
      <c r="AC113" s="261"/>
      <c r="AD113" s="261"/>
      <c r="AE113" s="261"/>
      <c r="AF113" s="261"/>
      <c r="AG113" s="261"/>
      <c r="AH113" s="261"/>
      <c r="AI113" s="261"/>
      <c r="AJ113" s="261"/>
      <c r="AK113" s="261"/>
      <c r="AL113" s="261"/>
      <c r="AM113" s="261"/>
      <c r="AN113" s="261"/>
      <c r="AO113" s="261"/>
      <c r="AP113" s="261"/>
      <c r="AQ113" s="261"/>
      <c r="AR113" s="261"/>
      <c r="AS113" s="261"/>
      <c r="AT113" s="261"/>
      <c r="AU113" s="261"/>
      <c r="AV113" s="261"/>
      <c r="AW113" s="261"/>
      <c r="AX113" s="261"/>
      <c r="AY113" s="261"/>
      <c r="AZ113" s="261"/>
      <c r="BA113" s="261"/>
      <c r="BB113" s="261"/>
      <c r="BC113" s="261"/>
      <c r="BD113" s="261"/>
      <c r="BE113" s="261"/>
    </row>
    <row r="114" spans="1:57" ht="15.75" x14ac:dyDescent="0.25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261"/>
      <c r="R114" s="261"/>
      <c r="S114" s="52"/>
      <c r="T114" s="52"/>
      <c r="U114" s="52"/>
      <c r="V114" s="52"/>
      <c r="W114" s="52"/>
      <c r="X114" s="52"/>
      <c r="Y114" s="261"/>
      <c r="Z114" s="261"/>
      <c r="AA114" s="261"/>
      <c r="AB114" s="261"/>
      <c r="AC114" s="261"/>
      <c r="AD114" s="261"/>
      <c r="AE114" s="261"/>
      <c r="AF114" s="261"/>
      <c r="AG114" s="261"/>
      <c r="AH114" s="261"/>
      <c r="AI114" s="261"/>
      <c r="AJ114" s="261"/>
      <c r="AK114" s="261"/>
      <c r="AL114" s="261"/>
      <c r="AM114" s="261"/>
      <c r="AN114" s="261"/>
      <c r="AO114" s="261"/>
      <c r="AP114" s="261"/>
      <c r="AQ114" s="261"/>
      <c r="AR114" s="261"/>
      <c r="AS114" s="261"/>
      <c r="AT114" s="261"/>
      <c r="AU114" s="261"/>
      <c r="AV114" s="261"/>
      <c r="AW114" s="261"/>
      <c r="AX114" s="261"/>
      <c r="AY114" s="261"/>
      <c r="AZ114" s="261"/>
      <c r="BA114" s="261"/>
      <c r="BB114" s="261"/>
      <c r="BC114" s="261"/>
      <c r="BD114" s="261"/>
      <c r="BE114" s="261"/>
    </row>
    <row r="115" spans="1:57" ht="15.75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N115" s="18"/>
      <c r="O115" s="18"/>
      <c r="P115" s="18"/>
      <c r="S115" s="18"/>
      <c r="T115" s="18"/>
      <c r="U115" s="18"/>
      <c r="V115" s="18"/>
      <c r="W115" s="18"/>
      <c r="X115" s="18"/>
    </row>
    <row r="116" spans="1:57" ht="15.75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N116" s="18"/>
      <c r="O116" s="18"/>
      <c r="P116" s="18"/>
      <c r="S116" s="18"/>
      <c r="T116" s="18"/>
      <c r="U116" s="18"/>
      <c r="V116" s="18"/>
      <c r="W116" s="18"/>
      <c r="X116" s="18"/>
    </row>
    <row r="117" spans="1:57" ht="15.75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N117" s="18"/>
      <c r="O117" s="18"/>
      <c r="P117" s="18"/>
      <c r="S117" s="18"/>
      <c r="T117" s="18"/>
      <c r="U117" s="18"/>
      <c r="V117" s="18"/>
      <c r="W117" s="18"/>
      <c r="X117" s="18"/>
    </row>
    <row r="118" spans="1:57" ht="15.75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N118" s="18"/>
      <c r="O118" s="18"/>
      <c r="P118" s="18"/>
      <c r="S118" s="18"/>
      <c r="T118" s="18"/>
      <c r="U118" s="18"/>
      <c r="V118" s="18"/>
      <c r="W118" s="18"/>
      <c r="X118" s="18"/>
    </row>
    <row r="119" spans="1:57" ht="15.75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N119" s="18"/>
      <c r="O119" s="18"/>
      <c r="P119" s="18"/>
      <c r="S119" s="18"/>
      <c r="T119" s="18"/>
      <c r="U119" s="18"/>
      <c r="V119" s="18"/>
      <c r="W119" s="18"/>
      <c r="X119" s="18"/>
    </row>
    <row r="120" spans="1:57" ht="15.75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N120" s="18"/>
      <c r="O120" s="18"/>
      <c r="P120" s="18"/>
      <c r="S120" s="18"/>
      <c r="T120" s="18"/>
      <c r="U120" s="18"/>
      <c r="V120" s="18"/>
      <c r="W120" s="18"/>
      <c r="X120" s="18"/>
    </row>
    <row r="121" spans="1:57" ht="15.75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N121" s="18"/>
      <c r="O121" s="18"/>
      <c r="P121" s="18"/>
      <c r="S121" s="18"/>
      <c r="T121" s="18"/>
      <c r="U121" s="18"/>
      <c r="V121" s="18"/>
      <c r="W121" s="18"/>
      <c r="X121" s="18"/>
    </row>
    <row r="122" spans="1:57" ht="15.75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57" ht="23.25" customHeight="1" x14ac:dyDescent="0.25">
      <c r="A123" s="18"/>
      <c r="B123" s="18"/>
      <c r="C123" s="18"/>
      <c r="D123" s="18"/>
      <c r="G123" s="18"/>
      <c r="H123" s="18"/>
      <c r="I123" s="18"/>
      <c r="J123" s="18"/>
      <c r="K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57" ht="15.75" x14ac:dyDescent="0.25">
      <c r="A124" s="18"/>
      <c r="B124" s="18"/>
      <c r="C124" s="18"/>
      <c r="D124" s="18"/>
      <c r="G124" s="18"/>
      <c r="H124" s="18"/>
      <c r="I124" s="18"/>
      <c r="J124" s="18"/>
      <c r="K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57" ht="15.75" x14ac:dyDescent="0.25">
      <c r="A125" s="18"/>
      <c r="B125" s="18"/>
      <c r="C125" s="18"/>
      <c r="D125" s="18"/>
      <c r="G125" s="18"/>
      <c r="H125" s="18"/>
      <c r="I125" s="18"/>
      <c r="J125" s="18"/>
      <c r="K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57" ht="15.75" x14ac:dyDescent="0.25">
      <c r="A126" s="18"/>
      <c r="B126" s="18"/>
      <c r="C126" s="18"/>
      <c r="D126" s="18"/>
      <c r="G126" s="18"/>
      <c r="H126" s="18"/>
      <c r="I126" s="18"/>
      <c r="J126" s="18"/>
      <c r="K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57" ht="15.75" x14ac:dyDescent="0.25">
      <c r="A127" s="18"/>
      <c r="B127" s="18"/>
      <c r="C127" s="18"/>
      <c r="D127" s="18"/>
      <c r="G127" s="18"/>
      <c r="H127" s="18"/>
      <c r="I127" s="18"/>
      <c r="J127" s="18"/>
      <c r="K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57" ht="15.75" x14ac:dyDescent="0.25">
      <c r="A128" s="18"/>
      <c r="B128" s="18"/>
      <c r="C128" s="18"/>
      <c r="D128" s="18"/>
      <c r="G128" s="18"/>
      <c r="H128" s="18"/>
      <c r="I128" s="18"/>
      <c r="J128" s="18"/>
      <c r="K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ht="15.75" x14ac:dyDescent="0.25">
      <c r="A129" s="18"/>
      <c r="B129" s="18"/>
      <c r="C129" s="18"/>
      <c r="D129" s="18"/>
      <c r="G129" s="18"/>
      <c r="H129" s="18"/>
      <c r="I129" s="18"/>
      <c r="J129" s="18"/>
      <c r="K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ht="15.75" x14ac:dyDescent="0.25">
      <c r="A130" s="18"/>
      <c r="B130" s="18"/>
      <c r="C130" s="18"/>
      <c r="D130" s="18"/>
      <c r="G130" s="18"/>
      <c r="H130" s="18"/>
      <c r="I130" s="18"/>
      <c r="J130" s="18"/>
      <c r="K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ht="15.75" x14ac:dyDescent="0.25">
      <c r="A131" s="18"/>
      <c r="B131" s="18"/>
      <c r="C131" s="18"/>
      <c r="D131" s="18"/>
      <c r="G131" s="18"/>
      <c r="H131" s="18"/>
      <c r="I131" s="18"/>
      <c r="J131" s="18"/>
      <c r="K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ht="15.75" x14ac:dyDescent="0.25">
      <c r="A132" s="18"/>
      <c r="B132" s="18"/>
      <c r="C132" s="18"/>
      <c r="D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ht="15.75" x14ac:dyDescent="0.25">
      <c r="A133" s="18"/>
      <c r="B133" s="18"/>
      <c r="C133" s="18"/>
      <c r="D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ht="15.75" x14ac:dyDescent="0.25">
      <c r="A134" s="18"/>
      <c r="B134" s="18"/>
      <c r="C134" s="18"/>
      <c r="D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ht="15.75" x14ac:dyDescent="0.25">
      <c r="A135" s="18"/>
      <c r="B135" s="18"/>
      <c r="C135" s="18"/>
      <c r="D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15.75" x14ac:dyDescent="0.25">
      <c r="A136" s="18"/>
      <c r="B136" s="18"/>
      <c r="C136" s="18"/>
      <c r="D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15.75" x14ac:dyDescent="0.25">
      <c r="A137" s="18"/>
      <c r="B137" s="18"/>
      <c r="C137" s="18"/>
      <c r="D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15.75" x14ac:dyDescent="0.25">
      <c r="A138" s="18"/>
      <c r="B138" s="18"/>
      <c r="C138" s="18"/>
      <c r="D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ht="15.75" x14ac:dyDescent="0.25">
      <c r="A139" s="18"/>
      <c r="B139" s="18"/>
      <c r="C139" s="18"/>
      <c r="D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ht="15.75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ht="15.75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ht="15.75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15.75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15.75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1:24" ht="15.75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1:24" ht="15.75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1:24" ht="15.75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1:24" ht="15.75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1:24" ht="15.75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1:24" ht="15.75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1:24" ht="15.75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1:24" ht="15.75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1:24" ht="15.75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1:24" ht="15.75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:24" ht="15.75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1:24" ht="15.7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1:24" ht="15.75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1:24" ht="15.75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1:24" ht="15.75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1:24" ht="15.75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:24" ht="15.75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1:24" ht="15.75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 spans="1:24" ht="15.75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1:24" ht="15.75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1:24" ht="15.75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1:24" ht="15.75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:24" ht="15.75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1:24" ht="15.75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1:24" ht="15.75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1:24" ht="15.75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1:24" ht="15.75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1:24" ht="15.75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:24" ht="15.75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1:24" ht="15.75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1:24" ht="15.75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1:24" ht="15.75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24" ht="15.75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spans="1:24" ht="15.75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 spans="1:24" ht="15.75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 spans="1:24" ht="15.75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 spans="1:24" ht="15.75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</row>
    <row r="182" spans="1:24" ht="15.75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 spans="1:24" ht="15.75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 spans="1:24" ht="15.75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 spans="1:24" ht="15.75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 spans="1:24" ht="15.75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 spans="1:24" ht="15.75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 spans="1:24" ht="15.75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 spans="1:24" ht="15.75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 spans="1:24" ht="15.7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 spans="1:24" ht="15.7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 spans="1:24" ht="15.75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 spans="1:24" ht="15.75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 spans="1:24" ht="15.75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 spans="1:24" ht="15.75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 spans="1:24" ht="15.75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</row>
    <row r="197" spans="1:24" ht="15.75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</row>
    <row r="198" spans="1:24" ht="15.75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</row>
    <row r="199" spans="1:24" ht="15.75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</row>
    <row r="200" spans="1:24" ht="15.75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</row>
    <row r="201" spans="1:24" ht="15.75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</row>
    <row r="202" spans="1:24" ht="15.75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</row>
    <row r="203" spans="1:24" ht="15.75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</row>
    <row r="204" spans="1:24" ht="15.75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</row>
    <row r="205" spans="1:24" ht="15.75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</row>
    <row r="206" spans="1:24" ht="15.75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</row>
    <row r="207" spans="1:24" ht="15.75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</row>
    <row r="208" spans="1:24" ht="15.75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</row>
    <row r="209" spans="1:24" ht="15.75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</row>
    <row r="210" spans="1:24" ht="15.75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</row>
    <row r="211" spans="1:24" ht="15.75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</row>
    <row r="212" spans="1:24" ht="15.75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</row>
    <row r="213" spans="1:24" ht="15.75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</row>
    <row r="214" spans="1:24" ht="15.75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</row>
    <row r="215" spans="1:24" ht="15.75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</row>
    <row r="216" spans="1:24" ht="15.75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</row>
    <row r="217" spans="1:24" ht="15.75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</row>
    <row r="218" spans="1:24" ht="15.75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</row>
    <row r="219" spans="1:24" ht="15.75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</row>
    <row r="220" spans="1:24" ht="15.75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</row>
    <row r="221" spans="1:24" ht="15.75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</row>
    <row r="222" spans="1:24" ht="15.75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</row>
    <row r="223" spans="1:24" ht="15.75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</row>
    <row r="224" spans="1:24" ht="15.75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</row>
    <row r="225" spans="1:24" ht="15.75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</row>
    <row r="226" spans="1:24" ht="15.7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</row>
    <row r="227" spans="1:24" ht="15.75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</row>
    <row r="228" spans="1:24" ht="15.75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</row>
    <row r="229" spans="1:24" ht="15.75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</row>
    <row r="230" spans="1:24" ht="15.75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</row>
    <row r="231" spans="1:24" ht="15.75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</row>
    <row r="232" spans="1:24" ht="15.75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</row>
    <row r="233" spans="1:24" ht="15.75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</row>
    <row r="234" spans="1:24" ht="15.75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</row>
    <row r="235" spans="1:24" ht="15.75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</row>
    <row r="236" spans="1:24" ht="15.75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</row>
    <row r="237" spans="1:24" ht="15.75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</row>
    <row r="238" spans="1:24" ht="15.75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</row>
    <row r="239" spans="1:24" ht="15.75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</row>
    <row r="240" spans="1:24" ht="15.75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</row>
    <row r="241" spans="1:24" ht="15.75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</row>
    <row r="242" spans="1:24" ht="15.75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</row>
    <row r="243" spans="1:24" ht="15.75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</row>
    <row r="244" spans="1:24" ht="15.75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</row>
    <row r="245" spans="1:24" ht="15.75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</row>
    <row r="246" spans="1:24" ht="15.75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</row>
    <row r="247" spans="1:24" ht="15.75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</row>
    <row r="248" spans="1:24" ht="15.75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</row>
    <row r="249" spans="1:24" ht="15.75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</row>
    <row r="250" spans="1:24" ht="15.75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</row>
  </sheetData>
  <sheetProtection sheet="1" objects="1" scenarios="1" selectLockedCells="1"/>
  <mergeCells count="27">
    <mergeCell ref="Q9:R9"/>
    <mergeCell ref="B77:C77"/>
    <mergeCell ref="X27:Z27"/>
    <mergeCell ref="X28:Z28"/>
    <mergeCell ref="X30:Z30"/>
    <mergeCell ref="X29:Z29"/>
    <mergeCell ref="Q5:R5"/>
    <mergeCell ref="S5:T5"/>
    <mergeCell ref="Q6:R6"/>
    <mergeCell ref="Q7:R7"/>
    <mergeCell ref="Q8:R8"/>
    <mergeCell ref="B3:E4"/>
    <mergeCell ref="B40:C41"/>
    <mergeCell ref="Q13:R13"/>
    <mergeCell ref="Q14:R14"/>
    <mergeCell ref="Q15:R15"/>
    <mergeCell ref="Q16:R16"/>
    <mergeCell ref="Q17:R17"/>
    <mergeCell ref="Q18:R18"/>
    <mergeCell ref="Q19:R19"/>
    <mergeCell ref="Q20:R20"/>
    <mergeCell ref="Q21:R21"/>
    <mergeCell ref="Q22:R22"/>
    <mergeCell ref="Q4:U4"/>
    <mergeCell ref="Q10:R10"/>
    <mergeCell ref="Q11:R11"/>
    <mergeCell ref="Q12:R12"/>
  </mergeCells>
  <conditionalFormatting sqref="AN43:AN74 AY43:AY74">
    <cfRule type="expression" dxfId="9" priority="9">
      <formula>AND(MOD(AN43,1)&gt;=0.24,MOD(AN43,1)&lt;0.5)</formula>
    </cfRule>
    <cfRule type="expression" dxfId="8" priority="10">
      <formula>AND(MOD(AN43,1)&gt;=0.5,MOD(AN43,1)&lt;0.7)</formula>
    </cfRule>
  </conditionalFormatting>
  <conditionalFormatting sqref="U19:U22">
    <cfRule type="expression" dxfId="7" priority="8">
      <formula>AND(SUM($U$19:$U$22)&gt;=SUM($U$7:$U$22)/3,SUM($U$7:$U$22)&gt;0)</formula>
    </cfRule>
  </conditionalFormatting>
  <conditionalFormatting sqref="N43:N74">
    <cfRule type="expression" dxfId="6" priority="5">
      <formula>AND(MOD(AN43,1)&gt;=0.5,MOD(AN43,1)&lt;0.7)</formula>
    </cfRule>
    <cfRule type="expression" dxfId="5" priority="6">
      <formula>AND(MOD(AN43,1)&gt;=0.24,MOD(AN43,1)&lt;0.5)</formula>
    </cfRule>
  </conditionalFormatting>
  <conditionalFormatting sqref="Y43:Y74">
    <cfRule type="expression" dxfId="4" priority="3">
      <formula>AND(MOD(AY43,1)&gt;=0.5,MOD(AY43,1)&lt;0.7)</formula>
    </cfRule>
    <cfRule type="expression" dxfId="3" priority="4">
      <formula>AND(MOD(AY43,1)&gt;=0.24,MOD(AY43,1)&lt;0.5)</formula>
    </cfRule>
  </conditionalFormatting>
  <conditionalFormatting sqref="Z43:Z74">
    <cfRule type="expression" dxfId="2" priority="1">
      <formula>AND(MOD(AZ43,1)&gt;=0.24,MOD(AZ43,1)&lt;0.5)</formula>
    </cfRule>
    <cfRule type="expression" dxfId="1" priority="2">
      <formula>AND(MOD(AZ43,1)&gt;=0.5,MOD(AZ43,1)&lt;0.7)</formula>
    </cfRule>
  </conditionalFormatting>
  <conditionalFormatting sqref="D6:D37">
    <cfRule type="expression" dxfId="0" priority="24">
      <formula>AND(MOD(E6/($S$6-$AD$3)*(20+$AD$2)-(4+$AD$2),1)&gt;0.7,D6&lt;&gt;"1+",E6&gt;$S$21-1)</formula>
    </cfRule>
  </conditionalFormatting>
  <pageMargins left="0.7" right="0.40781250000000002" top="0.5625" bottom="0.5625" header="0.31496062992125984" footer="0.31496062992125984"/>
  <pageSetup paperSize="9" scale="82" orientation="landscape" r:id="rId1"/>
  <headerFooter>
    <oddHeader xml:space="preserve">&amp;C </oddHeader>
    <oddFooter xml:space="preserve">&amp;C </oddFooter>
  </headerFooter>
  <rowBreaks count="2" manualBreakCount="2">
    <brk id="38" max="28" man="1"/>
    <brk id="75" max="2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locked="0" defaultSize="0" print="0" autoPict="0">
                <anchor moveWithCells="1">
                  <from>
                    <xdr:col>21</xdr:col>
                    <xdr:colOff>38100</xdr:colOff>
                    <xdr:row>22</xdr:row>
                    <xdr:rowOff>57150</xdr:rowOff>
                  </from>
                  <to>
                    <xdr:col>21</xdr:col>
                    <xdr:colOff>238125</xdr:colOff>
                    <xdr:row>23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theme="9" tint="-0.249977111117893"/>
  </sheetPr>
  <dimension ref="B2:AC56"/>
  <sheetViews>
    <sheetView showGridLines="0" showRowColHeaders="0" zoomScale="120" zoomScaleNormal="120" workbookViewId="0">
      <selection activeCell="Y48" sqref="Y48"/>
    </sheetView>
  </sheetViews>
  <sheetFormatPr baseColWidth="10" defaultColWidth="11.42578125" defaultRowHeight="15" x14ac:dyDescent="0.25"/>
  <cols>
    <col min="1" max="1" width="3.7109375" style="21" customWidth="1"/>
    <col min="2" max="3" width="6.42578125" style="21" customWidth="1"/>
    <col min="4" max="4" width="6.28515625" style="21" customWidth="1"/>
    <col min="5" max="19" width="4.42578125" style="21" customWidth="1"/>
    <col min="20" max="29" width="6.42578125" style="21" customWidth="1"/>
    <col min="30" max="30" width="2.7109375" style="21" customWidth="1"/>
    <col min="31" max="40" width="6.42578125" style="21" customWidth="1"/>
    <col min="41" max="16384" width="11.42578125" style="21"/>
  </cols>
  <sheetData>
    <row r="2" spans="2:24" ht="26.25" customHeight="1" x14ac:dyDescent="0.25">
      <c r="B2" s="350" t="s">
        <v>58</v>
      </c>
      <c r="C2" s="350"/>
      <c r="D2" s="350"/>
      <c r="E2" s="350"/>
      <c r="F2" s="350"/>
      <c r="G2" s="350"/>
    </row>
    <row r="3" spans="2:24" ht="9" customHeight="1" x14ac:dyDescent="0.25">
      <c r="B3" s="350"/>
      <c r="C3" s="350"/>
      <c r="D3" s="350"/>
      <c r="E3" s="350"/>
      <c r="F3" s="350"/>
      <c r="G3" s="350"/>
    </row>
    <row r="4" spans="2:24" ht="15" customHeight="1" x14ac:dyDescent="0.25">
      <c r="B4" s="21" t="s">
        <v>66</v>
      </c>
    </row>
    <row r="5" spans="2:24" ht="15" customHeight="1" x14ac:dyDescent="0.25">
      <c r="B5" s="21" t="s">
        <v>59</v>
      </c>
    </row>
    <row r="6" spans="2:24" ht="15" customHeight="1" x14ac:dyDescent="0.25">
      <c r="B6" s="21" t="s">
        <v>67</v>
      </c>
    </row>
    <row r="7" spans="2:24" ht="15" customHeight="1" x14ac:dyDescent="0.25">
      <c r="B7" s="21" t="s">
        <v>81</v>
      </c>
    </row>
    <row r="8" spans="2:24" ht="15" customHeight="1" x14ac:dyDescent="0.25">
      <c r="B8" s="21" t="s">
        <v>80</v>
      </c>
    </row>
    <row r="9" spans="2:24" ht="15" customHeight="1" x14ac:dyDescent="0.25">
      <c r="B9" s="21" t="s">
        <v>82</v>
      </c>
    </row>
    <row r="10" spans="2:24" ht="15" customHeight="1" x14ac:dyDescent="0.25">
      <c r="B10" s="21" t="s">
        <v>83</v>
      </c>
    </row>
    <row r="11" spans="2:24" ht="15" customHeight="1" x14ac:dyDescent="0.25">
      <c r="B11" s="21" t="s">
        <v>85</v>
      </c>
    </row>
    <row r="12" spans="2:24" x14ac:dyDescent="0.25">
      <c r="B12" s="21" t="s">
        <v>86</v>
      </c>
    </row>
    <row r="13" spans="2:24" x14ac:dyDescent="0.25">
      <c r="B13" s="21" t="s">
        <v>110</v>
      </c>
    </row>
    <row r="14" spans="2:24" x14ac:dyDescent="0.25">
      <c r="B14" s="21" t="s">
        <v>79</v>
      </c>
    </row>
    <row r="15" spans="2:24" ht="15" customHeight="1" x14ac:dyDescent="0.25">
      <c r="B15" s="21" t="s">
        <v>84</v>
      </c>
      <c r="C15" s="155"/>
      <c r="D15" s="155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</row>
    <row r="16" spans="2:24" ht="15" customHeight="1" x14ac:dyDescent="0.25">
      <c r="B16" s="157" t="s">
        <v>75</v>
      </c>
      <c r="C16" s="155"/>
      <c r="D16" s="155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</row>
    <row r="17" spans="2:29" ht="15" customHeight="1" x14ac:dyDescent="0.25">
      <c r="B17" s="155" t="s">
        <v>103</v>
      </c>
      <c r="D17" s="155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</row>
    <row r="18" spans="2:29" ht="15" customHeight="1" x14ac:dyDescent="0.25">
      <c r="B18" s="155" t="s">
        <v>101</v>
      </c>
      <c r="D18" s="1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</row>
    <row r="19" spans="2:29" ht="15" customHeight="1" x14ac:dyDescent="0.25">
      <c r="B19" s="155" t="s">
        <v>102</v>
      </c>
      <c r="D19" s="155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</row>
    <row r="20" spans="2:29" ht="15" customHeight="1" x14ac:dyDescent="0.25">
      <c r="B20" s="155"/>
      <c r="C20" s="158" t="s">
        <v>100</v>
      </c>
      <c r="D20" s="155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</row>
    <row r="21" spans="2:29" ht="15" customHeight="1" x14ac:dyDescent="0.25">
      <c r="B21" s="155"/>
      <c r="C21" s="158" t="s">
        <v>99</v>
      </c>
      <c r="E21" s="54"/>
      <c r="F21" s="55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</row>
    <row r="22" spans="2:29" ht="15" customHeight="1" x14ac:dyDescent="0.25">
      <c r="B22" s="156"/>
      <c r="C22" s="158" t="s">
        <v>97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3"/>
      <c r="AA22" s="177" t="s">
        <v>62</v>
      </c>
      <c r="AB22" s="177" t="s">
        <v>65</v>
      </c>
      <c r="AC22" s="177" t="s">
        <v>63</v>
      </c>
    </row>
    <row r="23" spans="2:29" ht="15" customHeight="1" x14ac:dyDescent="0.25">
      <c r="B23" s="155"/>
      <c r="C23" s="158" t="s">
        <v>98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64" t="s">
        <v>43</v>
      </c>
      <c r="X23" s="65" t="s">
        <v>61</v>
      </c>
      <c r="Y23" s="53"/>
      <c r="Z23" s="66" t="s">
        <v>43</v>
      </c>
      <c r="AA23" s="67" t="s">
        <v>61</v>
      </c>
      <c r="AB23" s="68" t="s">
        <v>61</v>
      </c>
      <c r="AC23" s="69" t="s">
        <v>61</v>
      </c>
    </row>
    <row r="24" spans="2:29" ht="15" customHeight="1" x14ac:dyDescent="0.25"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70">
        <v>15</v>
      </c>
      <c r="X24" s="70">
        <v>95</v>
      </c>
      <c r="Y24" s="53"/>
      <c r="Z24" s="72">
        <v>15</v>
      </c>
      <c r="AA24" s="73">
        <v>95</v>
      </c>
      <c r="AB24" s="74">
        <v>96</v>
      </c>
      <c r="AC24" s="75">
        <v>96</v>
      </c>
    </row>
    <row r="25" spans="2:29" ht="15" customHeight="1" x14ac:dyDescent="0.35">
      <c r="B25" s="168" t="s">
        <v>64</v>
      </c>
      <c r="C25" s="54"/>
      <c r="D25" s="53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76">
        <v>14</v>
      </c>
      <c r="X25" s="76">
        <v>90</v>
      </c>
      <c r="Y25" s="53"/>
      <c r="Z25" s="77">
        <v>14</v>
      </c>
      <c r="AA25" s="78">
        <v>88</v>
      </c>
      <c r="AB25" s="79">
        <v>91</v>
      </c>
      <c r="AC25" s="80">
        <v>92</v>
      </c>
    </row>
    <row r="26" spans="2:29" ht="15" customHeight="1" x14ac:dyDescent="0.25">
      <c r="B26" s="162" t="s">
        <v>89</v>
      </c>
      <c r="C26" s="155"/>
      <c r="D26" s="155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81">
        <v>13</v>
      </c>
      <c r="X26" s="81">
        <v>85</v>
      </c>
      <c r="Y26" s="53"/>
      <c r="Z26" s="82">
        <v>13</v>
      </c>
      <c r="AA26" s="83">
        <v>81</v>
      </c>
      <c r="AB26" s="84">
        <v>86</v>
      </c>
      <c r="AC26" s="85">
        <v>87</v>
      </c>
    </row>
    <row r="27" spans="2:29" ht="15" customHeight="1" x14ac:dyDescent="0.3">
      <c r="B27" s="21" t="s">
        <v>90</v>
      </c>
      <c r="C27" s="159"/>
      <c r="D27" s="159"/>
      <c r="E27" s="55"/>
      <c r="F27" s="56"/>
      <c r="G27" s="56"/>
      <c r="H27" s="56"/>
      <c r="I27" s="55"/>
      <c r="J27" s="54"/>
      <c r="K27" s="54"/>
      <c r="L27" s="54"/>
      <c r="M27" s="54"/>
      <c r="N27" s="54"/>
      <c r="O27" s="53"/>
      <c r="P27" s="53"/>
      <c r="Q27" s="53"/>
      <c r="R27" s="53"/>
      <c r="S27" s="53"/>
      <c r="T27" s="53"/>
      <c r="U27" s="53"/>
      <c r="V27" s="53"/>
      <c r="W27" s="86">
        <v>12</v>
      </c>
      <c r="X27" s="86">
        <v>80</v>
      </c>
      <c r="Y27" s="53"/>
      <c r="Z27" s="87">
        <v>12</v>
      </c>
      <c r="AA27" s="88">
        <v>77</v>
      </c>
      <c r="AB27" s="89">
        <v>81</v>
      </c>
      <c r="AC27" s="90">
        <v>82</v>
      </c>
    </row>
    <row r="28" spans="2:29" ht="15" customHeight="1" x14ac:dyDescent="0.3">
      <c r="B28" s="162" t="s">
        <v>91</v>
      </c>
      <c r="C28" s="159"/>
      <c r="D28" s="159"/>
      <c r="E28" s="54"/>
      <c r="F28" s="57"/>
      <c r="G28" s="55"/>
      <c r="H28" s="54"/>
      <c r="I28" s="54"/>
      <c r="J28" s="54"/>
      <c r="K28" s="54"/>
      <c r="L28" s="54"/>
      <c r="M28" s="54"/>
      <c r="N28" s="54"/>
      <c r="O28" s="53"/>
      <c r="P28" s="53"/>
      <c r="Q28" s="53"/>
      <c r="R28" s="53"/>
      <c r="S28" s="53"/>
      <c r="T28" s="53"/>
      <c r="W28" s="91">
        <v>11</v>
      </c>
      <c r="X28" s="91">
        <v>75</v>
      </c>
      <c r="Y28" s="53"/>
      <c r="Z28" s="92">
        <v>11</v>
      </c>
      <c r="AA28" s="93">
        <v>72</v>
      </c>
      <c r="AB28" s="94">
        <v>76</v>
      </c>
      <c r="AC28" s="95">
        <v>77</v>
      </c>
    </row>
    <row r="29" spans="2:29" ht="15" customHeight="1" x14ac:dyDescent="0.25">
      <c r="B29" s="162" t="s">
        <v>92</v>
      </c>
      <c r="C29" s="159"/>
      <c r="D29" s="159"/>
      <c r="E29" s="58"/>
      <c r="F29" s="58"/>
      <c r="G29" s="58"/>
      <c r="H29" s="55"/>
      <c r="I29" s="55"/>
      <c r="J29" s="55"/>
      <c r="K29" s="55"/>
      <c r="L29" s="54"/>
      <c r="M29" s="54"/>
      <c r="N29" s="54"/>
      <c r="O29" s="53"/>
      <c r="P29" s="53"/>
      <c r="Q29" s="53"/>
      <c r="R29" s="53"/>
      <c r="S29" s="53"/>
      <c r="T29" s="53"/>
      <c r="W29" s="96">
        <v>10</v>
      </c>
      <c r="X29" s="96">
        <v>70</v>
      </c>
      <c r="Y29" s="53"/>
      <c r="Z29" s="97">
        <v>10</v>
      </c>
      <c r="AA29" s="98">
        <v>66</v>
      </c>
      <c r="AB29" s="99">
        <v>71</v>
      </c>
      <c r="AC29" s="100">
        <v>71</v>
      </c>
    </row>
    <row r="30" spans="2:29" ht="15" customHeight="1" x14ac:dyDescent="0.25">
      <c r="B30" s="162" t="s">
        <v>94</v>
      </c>
      <c r="C30" s="155"/>
      <c r="D30" s="155"/>
      <c r="E30" s="58"/>
      <c r="F30" s="58"/>
      <c r="G30" s="58"/>
      <c r="H30" s="55"/>
      <c r="I30" s="59"/>
      <c r="J30" s="59"/>
      <c r="K30" s="59"/>
      <c r="L30" s="60"/>
      <c r="M30" s="60"/>
      <c r="N30" s="61"/>
      <c r="O30" s="62"/>
      <c r="P30" s="53"/>
      <c r="Q30" s="53"/>
      <c r="R30" s="53"/>
      <c r="S30" s="53"/>
      <c r="T30" s="53"/>
      <c r="W30" s="101">
        <v>9</v>
      </c>
      <c r="X30" s="101">
        <v>65</v>
      </c>
      <c r="Y30" s="53"/>
      <c r="Z30" s="102">
        <v>9</v>
      </c>
      <c r="AA30" s="103">
        <v>62</v>
      </c>
      <c r="AB30" s="104">
        <v>66</v>
      </c>
      <c r="AC30" s="105">
        <v>66</v>
      </c>
    </row>
    <row r="31" spans="2:29" ht="15" customHeight="1" x14ac:dyDescent="0.25">
      <c r="B31" s="155" t="s">
        <v>93</v>
      </c>
      <c r="C31" s="155"/>
      <c r="D31" s="155"/>
      <c r="E31" s="55"/>
      <c r="F31" s="63"/>
      <c r="G31" s="63"/>
      <c r="H31" s="63"/>
      <c r="K31" s="59"/>
      <c r="L31" s="60"/>
      <c r="M31" s="60"/>
      <c r="N31" s="61"/>
      <c r="S31" s="53"/>
      <c r="T31" s="53"/>
      <c r="W31" s="106">
        <v>8</v>
      </c>
      <c r="X31" s="106">
        <v>60</v>
      </c>
      <c r="Y31" s="53"/>
      <c r="Z31" s="107">
        <v>8</v>
      </c>
      <c r="AA31" s="108">
        <v>57</v>
      </c>
      <c r="AB31" s="109">
        <v>61</v>
      </c>
      <c r="AC31" s="110">
        <v>61</v>
      </c>
    </row>
    <row r="32" spans="2:29" ht="15" customHeight="1" x14ac:dyDescent="0.25">
      <c r="B32" s="162" t="s">
        <v>113</v>
      </c>
      <c r="F32" s="54"/>
      <c r="G32" s="53"/>
      <c r="H32" s="53"/>
      <c r="K32" s="60"/>
      <c r="L32" s="60"/>
      <c r="M32" s="60"/>
      <c r="N32" s="71"/>
      <c r="S32" s="53"/>
      <c r="T32" s="53"/>
      <c r="W32" s="112">
        <v>7</v>
      </c>
      <c r="X32" s="112">
        <v>55</v>
      </c>
      <c r="Y32" s="53"/>
      <c r="Z32" s="113">
        <v>7</v>
      </c>
      <c r="AA32" s="114">
        <v>52</v>
      </c>
      <c r="AB32" s="115">
        <v>56</v>
      </c>
      <c r="AC32" s="116">
        <v>57</v>
      </c>
    </row>
    <row r="33" spans="2:29" ht="15" customHeight="1" x14ac:dyDescent="0.25">
      <c r="B33" s="162" t="s">
        <v>114</v>
      </c>
      <c r="M33" s="60"/>
      <c r="N33" s="71"/>
      <c r="S33" s="53"/>
      <c r="T33" s="53"/>
      <c r="W33" s="117">
        <v>6</v>
      </c>
      <c r="X33" s="117">
        <v>50</v>
      </c>
      <c r="Y33" s="53"/>
      <c r="Z33" s="118">
        <v>6</v>
      </c>
      <c r="AA33" s="119">
        <v>47</v>
      </c>
      <c r="AB33" s="120">
        <v>51</v>
      </c>
      <c r="AC33" s="121">
        <v>52</v>
      </c>
    </row>
    <row r="34" spans="2:29" ht="15" customHeight="1" x14ac:dyDescent="0.25">
      <c r="B34" s="162" t="s">
        <v>115</v>
      </c>
      <c r="S34" s="53"/>
      <c r="T34" s="53"/>
      <c r="W34" s="122">
        <v>5</v>
      </c>
      <c r="X34" s="122">
        <v>45</v>
      </c>
      <c r="Y34" s="53"/>
      <c r="Z34" s="123">
        <v>5</v>
      </c>
      <c r="AA34" s="124">
        <v>42</v>
      </c>
      <c r="AB34" s="125">
        <v>46</v>
      </c>
      <c r="AC34" s="126">
        <v>47</v>
      </c>
    </row>
    <row r="35" spans="2:29" ht="15" customHeight="1" x14ac:dyDescent="0.25">
      <c r="B35" s="162" t="s">
        <v>116</v>
      </c>
      <c r="K35" s="60"/>
      <c r="L35" s="60"/>
      <c r="M35" s="60"/>
      <c r="N35" s="71"/>
      <c r="S35" s="53"/>
      <c r="T35" s="53"/>
      <c r="W35" s="127">
        <v>4</v>
      </c>
      <c r="X35" s="127">
        <v>40</v>
      </c>
      <c r="Y35" s="53"/>
      <c r="Z35" s="128">
        <v>4</v>
      </c>
      <c r="AA35" s="129">
        <v>37</v>
      </c>
      <c r="AB35" s="130">
        <v>41</v>
      </c>
      <c r="AC35" s="131">
        <v>40</v>
      </c>
    </row>
    <row r="36" spans="2:29" ht="15" customHeight="1" x14ac:dyDescent="0.25">
      <c r="B36" s="162" t="s">
        <v>111</v>
      </c>
      <c r="K36" s="60"/>
      <c r="L36" s="60"/>
      <c r="M36" s="60"/>
      <c r="N36" s="71"/>
      <c r="S36" s="53"/>
      <c r="T36" s="53"/>
      <c r="W36" s="132">
        <v>3</v>
      </c>
      <c r="X36" s="132">
        <v>35</v>
      </c>
      <c r="Y36" s="111"/>
      <c r="Z36" s="133">
        <v>3</v>
      </c>
      <c r="AA36" s="134">
        <v>32</v>
      </c>
      <c r="AB36" s="135">
        <v>35</v>
      </c>
      <c r="AC36" s="136">
        <v>34</v>
      </c>
    </row>
    <row r="37" spans="2:29" x14ac:dyDescent="0.25">
      <c r="C37" s="162" t="s">
        <v>109</v>
      </c>
      <c r="F37" s="54"/>
      <c r="G37" s="53"/>
      <c r="H37" s="53"/>
      <c r="K37" s="60"/>
      <c r="L37" s="60"/>
      <c r="M37" s="60"/>
      <c r="N37" s="71"/>
      <c r="S37" s="53"/>
      <c r="T37" s="53"/>
      <c r="W37" s="137">
        <v>2</v>
      </c>
      <c r="X37" s="137">
        <v>30</v>
      </c>
      <c r="Y37" s="111"/>
      <c r="Z37" s="138">
        <v>2</v>
      </c>
      <c r="AA37" s="139">
        <v>25</v>
      </c>
      <c r="AB37" s="140">
        <v>28</v>
      </c>
      <c r="AC37" s="141">
        <v>27</v>
      </c>
    </row>
    <row r="38" spans="2:29" x14ac:dyDescent="0.25">
      <c r="C38" s="162" t="s">
        <v>107</v>
      </c>
      <c r="F38" s="54"/>
      <c r="G38" s="53"/>
      <c r="H38" s="53"/>
      <c r="K38" s="60"/>
      <c r="L38" s="60"/>
      <c r="M38" s="60"/>
      <c r="N38" s="71"/>
      <c r="S38" s="53"/>
      <c r="T38" s="53"/>
      <c r="W38" s="142">
        <v>1</v>
      </c>
      <c r="X38" s="142">
        <v>25</v>
      </c>
      <c r="Y38" s="111"/>
      <c r="Z38" s="143">
        <v>1</v>
      </c>
      <c r="AA38" s="144">
        <v>18</v>
      </c>
      <c r="AB38" s="145">
        <v>21</v>
      </c>
      <c r="AC38" s="146">
        <v>21</v>
      </c>
    </row>
    <row r="39" spans="2:29" x14ac:dyDescent="0.25">
      <c r="C39" s="162" t="s">
        <v>108</v>
      </c>
      <c r="F39" s="53"/>
      <c r="G39" s="53"/>
      <c r="H39" s="53"/>
      <c r="K39" s="60"/>
      <c r="L39" s="60"/>
      <c r="M39" s="60"/>
      <c r="N39" s="71"/>
      <c r="S39" s="53"/>
      <c r="T39" s="53"/>
      <c r="W39" s="147">
        <v>0</v>
      </c>
      <c r="X39" s="147">
        <v>0</v>
      </c>
      <c r="Y39" s="111"/>
      <c r="Z39" s="148">
        <v>0</v>
      </c>
      <c r="AA39" s="149">
        <v>0</v>
      </c>
      <c r="AB39" s="150">
        <v>0</v>
      </c>
      <c r="AC39" s="151">
        <v>0</v>
      </c>
    </row>
    <row r="40" spans="2:29" x14ac:dyDescent="0.25">
      <c r="C40" s="162" t="s">
        <v>117</v>
      </c>
      <c r="F40" s="53"/>
      <c r="G40" s="53"/>
      <c r="H40" s="53"/>
      <c r="K40" s="60"/>
      <c r="L40" s="60"/>
      <c r="M40" s="60"/>
      <c r="N40" s="71"/>
      <c r="S40" s="111"/>
      <c r="T40" s="111"/>
    </row>
    <row r="41" spans="2:29" x14ac:dyDescent="0.25">
      <c r="B41" s="21" t="s">
        <v>112</v>
      </c>
      <c r="G41" s="53"/>
      <c r="H41" s="53"/>
      <c r="K41" s="71"/>
      <c r="L41" s="71"/>
      <c r="M41" s="60"/>
      <c r="N41" s="71"/>
      <c r="S41" s="111"/>
      <c r="T41" s="111"/>
    </row>
    <row r="42" spans="2:29" x14ac:dyDescent="0.25">
      <c r="B42" s="21" t="s">
        <v>120</v>
      </c>
      <c r="G42" s="53"/>
      <c r="H42" s="53"/>
      <c r="K42" s="71"/>
      <c r="L42" s="71"/>
      <c r="M42" s="60"/>
      <c r="N42" s="71"/>
      <c r="S42" s="111"/>
      <c r="T42" s="111"/>
    </row>
    <row r="43" spans="2:29" x14ac:dyDescent="0.25">
      <c r="B43" s="21" t="s">
        <v>122</v>
      </c>
      <c r="K43" s="71"/>
      <c r="L43" s="71"/>
      <c r="M43" s="60"/>
      <c r="N43" s="71"/>
      <c r="S43" s="111"/>
      <c r="T43" s="111"/>
    </row>
    <row r="44" spans="2:29" x14ac:dyDescent="0.25">
      <c r="B44" s="21" t="s">
        <v>121</v>
      </c>
      <c r="K44" s="71"/>
      <c r="L44" s="71"/>
      <c r="M44" s="60"/>
      <c r="N44" s="71"/>
      <c r="S44" s="111"/>
      <c r="T44" s="111"/>
    </row>
    <row r="45" spans="2:29" x14ac:dyDescent="0.25">
      <c r="B45" s="157" t="s">
        <v>105</v>
      </c>
      <c r="C45" s="155"/>
      <c r="D45" s="155"/>
      <c r="E45" s="53"/>
      <c r="F45" s="53"/>
      <c r="G45" s="53"/>
      <c r="H45" s="53"/>
      <c r="K45" s="71"/>
      <c r="L45" s="71"/>
      <c r="M45" s="60"/>
      <c r="N45" s="71"/>
      <c r="S45" s="111"/>
      <c r="T45" s="111"/>
      <c r="AA45" s="178"/>
      <c r="AB45" s="178"/>
      <c r="AC45" s="178"/>
    </row>
    <row r="46" spans="2:29" x14ac:dyDescent="0.25">
      <c r="C46" s="155"/>
      <c r="D46" s="155"/>
      <c r="E46" s="53"/>
      <c r="F46" s="53"/>
      <c r="G46" s="111"/>
      <c r="H46" s="111"/>
      <c r="K46" s="71"/>
      <c r="L46" s="71"/>
      <c r="M46" s="60"/>
      <c r="N46" s="71"/>
      <c r="S46" s="111"/>
      <c r="T46" s="111"/>
      <c r="U46" s="111"/>
      <c r="W46" s="111"/>
      <c r="X46" s="111"/>
      <c r="Y46" s="111"/>
      <c r="Z46" s="111"/>
      <c r="AA46" s="179"/>
      <c r="AB46" s="179"/>
      <c r="AC46" s="179"/>
    </row>
    <row r="47" spans="2:29" x14ac:dyDescent="0.25">
      <c r="C47" s="155"/>
      <c r="D47" s="155"/>
      <c r="E47" s="53"/>
      <c r="F47" s="111"/>
      <c r="G47" s="111"/>
      <c r="H47" s="111"/>
      <c r="K47" s="71"/>
      <c r="L47" s="71"/>
      <c r="M47" s="60"/>
      <c r="N47" s="71"/>
      <c r="S47" s="111"/>
      <c r="T47" s="111"/>
      <c r="U47" s="111"/>
      <c r="V47" s="111"/>
      <c r="W47" s="111"/>
    </row>
    <row r="48" spans="2:29" x14ac:dyDescent="0.25">
      <c r="B48" s="153" t="s">
        <v>106</v>
      </c>
      <c r="C48" s="155"/>
      <c r="D48" s="155"/>
      <c r="E48" s="53"/>
      <c r="F48" s="111"/>
      <c r="G48" s="111"/>
      <c r="H48" s="111"/>
      <c r="K48" s="71"/>
      <c r="L48" s="71"/>
      <c r="M48" s="60"/>
      <c r="N48" s="71"/>
      <c r="S48" s="111"/>
      <c r="T48" s="111"/>
      <c r="U48" s="111"/>
      <c r="V48" s="111"/>
      <c r="W48" s="111"/>
    </row>
    <row r="49" spans="2:23" x14ac:dyDescent="0.25">
      <c r="C49" s="155"/>
      <c r="D49" s="155"/>
      <c r="E49" s="53"/>
      <c r="F49" s="111"/>
      <c r="G49" s="111"/>
      <c r="H49" s="111"/>
      <c r="K49" s="71"/>
      <c r="L49" s="71"/>
      <c r="M49" s="152"/>
      <c r="N49" s="111"/>
      <c r="P49" s="152"/>
      <c r="Q49" s="152"/>
      <c r="R49" s="152"/>
      <c r="S49" s="152"/>
      <c r="T49" s="152"/>
      <c r="U49" s="152"/>
      <c r="V49" s="111"/>
      <c r="W49" s="111"/>
    </row>
    <row r="50" spans="2:23" x14ac:dyDescent="0.25">
      <c r="B50" s="176"/>
      <c r="C50" s="155"/>
      <c r="D50" s="155"/>
      <c r="E50" s="53"/>
      <c r="F50" s="111"/>
      <c r="G50" s="111"/>
      <c r="H50" s="111"/>
      <c r="J50" s="111"/>
      <c r="K50" s="111"/>
      <c r="L50" s="111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</row>
    <row r="51" spans="2:23" x14ac:dyDescent="0.25">
      <c r="B51" s="21" t="s">
        <v>118</v>
      </c>
      <c r="C51" s="155"/>
      <c r="D51" s="155"/>
      <c r="E51" s="53"/>
      <c r="F51" s="111"/>
      <c r="G51" s="111"/>
      <c r="H51" s="111"/>
      <c r="I51" s="111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</row>
    <row r="52" spans="2:23" x14ac:dyDescent="0.25">
      <c r="B52" s="21" t="s">
        <v>119</v>
      </c>
      <c r="E52" s="53"/>
      <c r="F52" s="111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</row>
    <row r="53" spans="2:23" x14ac:dyDescent="0.25"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</row>
    <row r="54" spans="2:23" x14ac:dyDescent="0.25"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</row>
    <row r="55" spans="2:23" x14ac:dyDescent="0.25"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</row>
    <row r="56" spans="2:23" x14ac:dyDescent="0.25">
      <c r="V56" s="152"/>
      <c r="W56" s="152"/>
    </row>
  </sheetData>
  <sheetProtection sheet="1" objects="1" scenarios="1" selectLockedCells="1"/>
  <mergeCells count="1">
    <mergeCell ref="B2:G3"/>
  </mergeCells>
  <pageMargins left="0.7" right="0.7" top="0.78740157499999996" bottom="0.78740157499999996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12-MA1</vt:lpstr>
      <vt:lpstr>09b-Ma</vt:lpstr>
      <vt:lpstr>Hinweise</vt:lpstr>
      <vt:lpstr>'09b-Ma'!Druckbereich</vt:lpstr>
      <vt:lpstr>'12-MA1'!Druckbereich</vt:lpstr>
      <vt:lpstr>Notentabelle</vt:lpstr>
      <vt:lpstr>Notentabelle1</vt:lpstr>
      <vt:lpstr>Notentabelle2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Bartz</dc:creator>
  <cp:lastModifiedBy>Stefan Bartz</cp:lastModifiedBy>
  <cp:lastPrinted>2020-01-05T09:05:57Z</cp:lastPrinted>
  <dcterms:created xsi:type="dcterms:W3CDTF">2012-08-30T13:58:16Z</dcterms:created>
  <dcterms:modified xsi:type="dcterms:W3CDTF">2020-05-30T10:16:23Z</dcterms:modified>
</cp:coreProperties>
</file>